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0" yWindow="1100" windowWidth="25580" windowHeight="15380" tabRatio="600" firstSheet="0" activeTab="0" autoFilterDateGrouping="1"/>
  </bookViews>
  <sheets>
    <sheet xmlns:r="http://schemas.openxmlformats.org/officeDocument/2006/relationships" name="Análisis DCF - EJEMPLO" sheetId="1" state="visible" r:id="rId1"/>
    <sheet xmlns:r="http://schemas.openxmlformats.org/officeDocument/2006/relationships" name="Análisis DCF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'Análisis DCF - EJEMPLO'!$B$2:$K$56</definedName>
    <definedName name="_xlnm.Print_Area" localSheetId="1">'Análisis DCF - BLANK'!$B$1:$K$55</definedName>
  </definedNames>
  <calcPr calcId="191029" fullCalcOnLoad="1" iterate="1"/>
</workbook>
</file>

<file path=xl/styles.xml><?xml version="1.0" encoding="utf-8"?>
<styleSheet xmlns="http://schemas.openxmlformats.org/spreadsheetml/2006/main">
  <numFmts count="16">
    <numFmt numFmtId="164" formatCode="0.0%_);\(0.0%\);0.0%_);@_)"/>
    <numFmt numFmtId="165" formatCode="&quot;$&quot;#,##0.0_);\(&quot;$&quot;#,##0.0\);&quot;$&quot;#,##0.0_);@_)"/>
    <numFmt numFmtId="166" formatCode="_-* #,##0_-;\(#,##0\)_-;_-* &quot;-&quot;_-;_-@_-"/>
    <numFmt numFmtId="167" formatCode="mm/dd/yy;@"/>
    <numFmt numFmtId="168" formatCode="0\A"/>
    <numFmt numFmtId="169" formatCode="0\P"/>
    <numFmt numFmtId="170" formatCode="0\E"/>
    <numFmt numFmtId="171" formatCode="#,##0.000_);\(#,##0.000\);#,##0.000_);@_)"/>
    <numFmt numFmtId="172" formatCode="&quot;$&quot;#,##0.00_);[Red]\(&quot;$&quot;#,##0.00\)"/>
    <numFmt numFmtId="173" formatCode="#,##0.0_);\(#,##0.0\);#,##0.0_);@_)"/>
    <numFmt numFmtId="174" formatCode="&quot;$&quot;#,##0.00_);\(&quot;$&quot;#,##0.00\);&quot;$&quot;#,##0.00_);@_)"/>
    <numFmt numFmtId="175" formatCode="#,##0.0_);\(#,##0.0\)"/>
    <numFmt numFmtId="176" formatCode="0.0\x_);\(0.0\x\);0.0\x_);@_)"/>
    <numFmt numFmtId="177" formatCode="&quot;$&quot;#,##0.0_);\(&quot;$&quot;#,##0.0\)"/>
    <numFmt numFmtId="178" formatCode="_-* #,##0.00_-;\-* #,##0.00_-;_-* &quot;-&quot;??_-;_-@_-"/>
    <numFmt numFmtId="179" formatCode="YYYY-MM-DD"/>
  </numFmts>
  <fonts count="31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Arial"/>
      <family val="2"/>
      <b val="1"/>
      <sz val="10"/>
    </font>
    <font>
      <name val="Arial"/>
      <family val="2"/>
      <sz val="10"/>
    </font>
    <font>
      <name val="Arial"/>
      <family val="2"/>
      <color indexed="8"/>
      <sz val="10"/>
    </font>
    <font>
      <name val="Arial"/>
      <family val="2"/>
      <i val="1"/>
      <color indexed="8"/>
      <sz val="10"/>
    </font>
    <font>
      <name val="Arial"/>
      <family val="2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color theme="1"/>
      <sz val="12"/>
    </font>
    <font>
      <name val="Century Gothic"/>
      <family val="1"/>
      <sz val="10"/>
    </font>
    <font>
      <name val="Century Gothic"/>
      <family val="1"/>
      <color indexed="8"/>
      <sz val="14"/>
    </font>
    <font>
      <name val="Century Gothic"/>
      <family val="1"/>
      <b val="1"/>
      <sz val="10"/>
    </font>
    <font>
      <name val="Century Gothic"/>
      <family val="1"/>
      <sz val="14"/>
    </font>
    <font>
      <name val="Century Gothic"/>
      <family val="1"/>
      <b val="1"/>
      <color indexed="8"/>
      <sz val="10"/>
    </font>
    <font>
      <name val="Century Gothic"/>
      <family val="1"/>
      <color theme="0" tint="-0.499984740745262"/>
      <sz val="16"/>
    </font>
    <font>
      <name val="Century Gothic"/>
      <family val="1"/>
      <color indexed="8"/>
      <sz val="9"/>
    </font>
    <font>
      <name val="Century Gothic"/>
      <family val="1"/>
      <sz val="8"/>
    </font>
    <font>
      <name val="Century Gothic"/>
      <family val="1"/>
      <i val="1"/>
      <sz val="11"/>
    </font>
    <font>
      <name val="Century Gothic"/>
      <family val="1"/>
      <i val="1"/>
      <color rgb="FF000000"/>
      <sz val="14"/>
    </font>
    <font>
      <name val="Century Gothic"/>
      <family val="1"/>
      <color rgb="FF000000"/>
      <sz val="8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6">
    <xf numFmtId="0" fontId="10" fillId="0" borderId="0"/>
    <xf numFmtId="0" fontId="1" fillId="0" borderId="0"/>
    <xf numFmtId="0" fontId="2" fillId="2" borderId="0"/>
    <xf numFmtId="43" fontId="10" fillId="0" borderId="0"/>
    <xf numFmtId="178" fontId="2" fillId="2" borderId="0"/>
    <xf numFmtId="0" fontId="29" fillId="0" borderId="0"/>
  </cellStyleXfs>
  <cellXfs count="135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5" fillId="0" borderId="0" applyAlignment="1" pivotButton="0" quotePrefix="0" xfId="0">
      <alignment horizontal="left" vertical="center" wrapText="1" indent="1"/>
    </xf>
    <xf numFmtId="164" fontId="14" fillId="0" borderId="0" pivotButton="0" quotePrefix="0" xfId="0"/>
    <xf numFmtId="164" fontId="12" fillId="0" borderId="0" pivotButton="0" quotePrefix="0" xfId="0"/>
    <xf numFmtId="0" fontId="11" fillId="0" borderId="0" pivotButton="0" quotePrefix="0" xfId="0"/>
    <xf numFmtId="165" fontId="15" fillId="0" borderId="0" pivotButton="0" quotePrefix="0" xfId="0"/>
    <xf numFmtId="164" fontId="13" fillId="0" borderId="0" pivotButton="0" quotePrefix="0" xfId="0"/>
    <xf numFmtId="166" fontId="6" fillId="2" borderId="0" applyProtection="1" pivotButton="0" quotePrefix="0" xfId="4">
      <protection locked="0" hidden="0"/>
    </xf>
    <xf numFmtId="0" fontId="16" fillId="2" borderId="0" applyAlignment="1" pivotButton="0" quotePrefix="0" xfId="0">
      <alignment vertical="center"/>
    </xf>
    <xf numFmtId="166" fontId="6" fillId="2" borderId="0" applyAlignment="1" applyProtection="1" pivotButton="0" quotePrefix="0" xfId="4">
      <alignment vertical="center"/>
      <protection locked="0" hidden="0"/>
    </xf>
    <xf numFmtId="166" fontId="6" fillId="2" borderId="0" applyAlignment="1" applyProtection="1" pivotButton="0" quotePrefix="0" xfId="4">
      <alignment vertical="center" wrapText="1"/>
      <protection locked="0" hidden="0"/>
    </xf>
    <xf numFmtId="166" fontId="17" fillId="2" borderId="0" applyProtection="1" pivotButton="0" quotePrefix="0" xfId="4">
      <protection locked="0" hidden="0"/>
    </xf>
    <xf numFmtId="167" fontId="16" fillId="2" borderId="2" applyAlignment="1" pivotButton="0" quotePrefix="0" xfId="0">
      <alignment horizontal="center" vertical="center"/>
    </xf>
    <xf numFmtId="164" fontId="6" fillId="0" borderId="2" applyAlignment="1" pivotButton="0" quotePrefix="0" xfId="0">
      <alignment horizontal="center" vertical="center"/>
    </xf>
    <xf numFmtId="164" fontId="6" fillId="6" borderId="2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Continuous"/>
    </xf>
    <xf numFmtId="164" fontId="18" fillId="0" borderId="0" pivotButton="0" quotePrefix="0" xfId="0"/>
    <xf numFmtId="0" fontId="20" fillId="0" borderId="0" pivotButton="0" quotePrefix="0" xfId="0"/>
    <xf numFmtId="0" fontId="16" fillId="0" borderId="0" pivotButton="0" quotePrefix="0" xfId="0"/>
    <xf numFmtId="0" fontId="16" fillId="0" borderId="0" applyAlignment="1" pivotButton="0" quotePrefix="0" xfId="0">
      <alignment horizontal="centerContinuous"/>
    </xf>
    <xf numFmtId="168" fontId="4" fillId="0" borderId="0" applyAlignment="1" pivotButton="0" quotePrefix="0" xfId="0">
      <alignment horizontal="center"/>
    </xf>
    <xf numFmtId="169" fontId="20" fillId="0" borderId="0" applyAlignment="1" pivotButton="0" quotePrefix="0" xfId="0">
      <alignment horizontal="center"/>
    </xf>
    <xf numFmtId="170" fontId="20" fillId="0" borderId="0" applyAlignment="1" pivotButton="0" quotePrefix="0" xfId="0">
      <alignment horizontal="center"/>
    </xf>
    <xf numFmtId="165" fontId="6" fillId="0" borderId="2" applyAlignment="1" pivotButton="0" quotePrefix="0" xfId="0">
      <alignment horizontal="center" vertical="center"/>
    </xf>
    <xf numFmtId="171" fontId="6" fillId="0" borderId="2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24" fillId="0" borderId="0" applyAlignment="1" pivotButton="0" quotePrefix="0" xfId="0">
      <alignment horizontal="right" vertical="center"/>
    </xf>
    <xf numFmtId="164" fontId="16" fillId="0" borderId="0" pivotButton="0" quotePrefix="0" xfId="0"/>
    <xf numFmtId="164" fontId="16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vertical="center"/>
    </xf>
    <xf numFmtId="0" fontId="6" fillId="2" borderId="0" applyAlignment="1" applyProtection="1" pivotButton="0" quotePrefix="0" xfId="4">
      <alignment vertical="center"/>
      <protection locked="0" hidden="0"/>
    </xf>
    <xf numFmtId="0" fontId="6" fillId="2" borderId="0" applyAlignment="1" applyProtection="1" pivotButton="0" quotePrefix="0" xfId="4">
      <alignment vertical="center" wrapText="1"/>
      <protection locked="0" hidden="0"/>
    </xf>
    <xf numFmtId="172" fontId="16" fillId="0" borderId="0" applyAlignment="1" pivotButton="0" quotePrefix="0" xfId="0">
      <alignment horizontal="centerContinuous"/>
    </xf>
    <xf numFmtId="0" fontId="20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vertical="center"/>
    </xf>
    <xf numFmtId="0" fontId="16" fillId="6" borderId="4" applyAlignment="1" pivotButton="0" quotePrefix="0" xfId="0">
      <alignment horizontal="center" vertical="center"/>
    </xf>
    <xf numFmtId="165" fontId="16" fillId="6" borderId="1" applyAlignment="1" pivotButton="0" quotePrefix="0" xfId="3">
      <alignment horizontal="center" vertical="center"/>
    </xf>
    <xf numFmtId="173" fontId="16" fillId="8" borderId="4" applyAlignment="1" pivotButton="0" quotePrefix="0" xfId="0">
      <alignment horizontal="center" vertical="center"/>
    </xf>
    <xf numFmtId="164" fontId="18" fillId="8" borderId="4" applyAlignment="1" pivotButton="0" quotePrefix="0" xfId="0">
      <alignment horizontal="center" vertical="center"/>
    </xf>
    <xf numFmtId="165" fontId="22" fillId="8" borderId="5" applyAlignment="1" pivotButton="0" quotePrefix="0" xfId="0">
      <alignment horizontal="center" vertical="center"/>
    </xf>
    <xf numFmtId="0" fontId="16" fillId="8" borderId="2" applyAlignment="1" pivotButton="0" quotePrefix="0" xfId="0">
      <alignment horizontal="center" vertical="center"/>
    </xf>
    <xf numFmtId="0" fontId="16" fillId="8" borderId="4" applyAlignment="1" pivotButton="0" quotePrefix="0" xfId="0">
      <alignment horizontal="center" vertical="center"/>
    </xf>
    <xf numFmtId="164" fontId="16" fillId="8" borderId="5" applyAlignment="1" pivotButton="0" quotePrefix="0" xfId="0">
      <alignment horizontal="center" vertical="center"/>
    </xf>
    <xf numFmtId="164" fontId="16" fillId="6" borderId="2" applyAlignment="1" pivotButton="0" quotePrefix="0" xfId="0">
      <alignment horizontal="center" vertical="center"/>
    </xf>
    <xf numFmtId="164" fontId="16" fillId="6" borderId="1" applyAlignment="1" pivotButton="0" quotePrefix="0" xfId="0">
      <alignment horizontal="center" vertical="center"/>
    </xf>
    <xf numFmtId="174" fontId="16" fillId="0" borderId="0" pivotButton="0" quotePrefix="0" xfId="0"/>
    <xf numFmtId="0" fontId="25" fillId="0" borderId="0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Continuous"/>
    </xf>
    <xf numFmtId="165" fontId="16" fillId="6" borderId="2" applyAlignment="1" pivotButton="0" quotePrefix="0" xfId="0">
      <alignment horizontal="center" vertical="center"/>
    </xf>
    <xf numFmtId="175" fontId="16" fillId="6" borderId="2" applyAlignment="1" pivotButton="0" quotePrefix="0" xfId="0">
      <alignment horizontal="center" vertical="center"/>
    </xf>
    <xf numFmtId="175" fontId="16" fillId="6" borderId="4" applyAlignment="1" pivotButton="0" quotePrefix="0" xfId="0">
      <alignment horizontal="center" vertical="center"/>
    </xf>
    <xf numFmtId="176" fontId="16" fillId="6" borderId="2" applyAlignment="1" pivotButton="0" quotePrefix="0" xfId="0">
      <alignment horizontal="center" vertical="center"/>
    </xf>
    <xf numFmtId="164" fontId="16" fillId="6" borderId="4" applyAlignment="1" pivotButton="0" quotePrefix="0" xfId="0">
      <alignment horizontal="center" vertical="center"/>
    </xf>
    <xf numFmtId="176" fontId="16" fillId="6" borderId="4" applyAlignment="1" pivotButton="0" quotePrefix="0" xfId="0">
      <alignment horizontal="center" vertical="center"/>
    </xf>
    <xf numFmtId="174" fontId="16" fillId="6" borderId="2" applyAlignment="1" pivotButton="0" quotePrefix="0" xfId="0">
      <alignment horizontal="center" vertical="center"/>
    </xf>
    <xf numFmtId="39" fontId="16" fillId="6" borderId="2" applyAlignment="1" pivotButton="0" quotePrefix="0" xfId="0">
      <alignment horizontal="center" vertical="center"/>
    </xf>
    <xf numFmtId="39" fontId="16" fillId="6" borderId="4" applyAlignment="1" pivotButton="0" quotePrefix="0" xfId="0">
      <alignment horizontal="center" vertical="center"/>
    </xf>
    <xf numFmtId="164" fontId="6" fillId="0" borderId="2" applyAlignment="1" pivotButton="0" quotePrefix="0" xfId="0">
      <alignment horizontal="center" vertical="center"/>
    </xf>
    <xf numFmtId="176" fontId="6" fillId="0" borderId="2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/>
    </xf>
    <xf numFmtId="177" fontId="6" fillId="0" borderId="2" applyAlignment="1" pivotButton="0" quotePrefix="0" xfId="0">
      <alignment horizontal="center" vertical="center"/>
    </xf>
    <xf numFmtId="43" fontId="6" fillId="0" borderId="4" applyAlignment="1" pivotButton="0" quotePrefix="0" xfId="3">
      <alignment horizontal="center" vertical="center"/>
    </xf>
    <xf numFmtId="173" fontId="6" fillId="0" borderId="2" applyAlignment="1" pivotButton="0" quotePrefix="0" xfId="0">
      <alignment horizontal="center" vertical="center"/>
    </xf>
    <xf numFmtId="173" fontId="6" fillId="0" borderId="4" applyAlignment="1" pivotButton="0" quotePrefix="0" xfId="0">
      <alignment horizontal="center" vertical="center"/>
    </xf>
    <xf numFmtId="0" fontId="0" fillId="0" borderId="6" pivotButton="0" quotePrefix="0" xfId="0"/>
    <xf numFmtId="0" fontId="3" fillId="0" borderId="0" applyProtection="1" pivotButton="0" quotePrefix="0" xfId="0">
      <protection locked="0" hidden="0"/>
    </xf>
    <xf numFmtId="0" fontId="5" fillId="2" borderId="0" applyAlignment="1" applyProtection="1" pivotButton="0" quotePrefix="0" xfId="0">
      <alignment horizontal="left" vertical="center" wrapText="1"/>
      <protection locked="0" hidden="0"/>
    </xf>
    <xf numFmtId="0" fontId="23" fillId="0" borderId="0" applyAlignment="1" pivotButton="0" quotePrefix="0" xfId="0">
      <alignment vertical="top" wrapText="1"/>
    </xf>
    <xf numFmtId="0" fontId="19" fillId="2" borderId="0" applyAlignment="1" pivotButton="0" quotePrefix="0" xfId="0">
      <alignment vertical="center"/>
    </xf>
    <xf numFmtId="0" fontId="3" fillId="3" borderId="2" applyAlignment="1" pivotButton="0" quotePrefix="0" xfId="0">
      <alignment horizontal="left" vertical="center" indent="1"/>
    </xf>
    <xf numFmtId="0" fontId="16" fillId="3" borderId="2" applyAlignment="1" pivotButton="0" quotePrefix="0" xfId="0">
      <alignment horizontal="left" vertical="center" indent="1"/>
    </xf>
    <xf numFmtId="0" fontId="11" fillId="0" borderId="0" pivotButton="0" quotePrefix="0" xfId="0"/>
    <xf numFmtId="0" fontId="21" fillId="0" borderId="0" applyAlignment="1" pivotButton="0" quotePrefix="0" xfId="0">
      <alignment horizontal="left" vertical="center"/>
    </xf>
    <xf numFmtId="0" fontId="16" fillId="0" borderId="0" pivotButton="0" quotePrefix="0" xfId="0"/>
    <xf numFmtId="0" fontId="16" fillId="3" borderId="4" applyAlignment="1" pivotButton="0" quotePrefix="0" xfId="0">
      <alignment horizontal="left" vertical="center" indent="1"/>
    </xf>
    <xf numFmtId="0" fontId="16" fillId="3" borderId="1" applyAlignment="1" pivotButton="0" quotePrefix="0" xfId="0">
      <alignment horizontal="left" vertical="center" indent="1"/>
    </xf>
    <xf numFmtId="0" fontId="18" fillId="7" borderId="4" applyAlignment="1" pivotButton="0" quotePrefix="0" xfId="0">
      <alignment horizontal="left" vertical="center" indent="1"/>
    </xf>
    <xf numFmtId="0" fontId="20" fillId="7" borderId="5" applyAlignment="1" pivotButton="0" quotePrefix="0" xfId="0">
      <alignment horizontal="left" vertical="center" indent="1"/>
    </xf>
    <xf numFmtId="0" fontId="16" fillId="0" borderId="0" applyAlignment="1" pivotButton="0" quotePrefix="0" xfId="0">
      <alignment horizontal="left" vertical="center" indent="1"/>
    </xf>
    <xf numFmtId="0" fontId="16" fillId="7" borderId="2" applyAlignment="1" pivotButton="0" quotePrefix="0" xfId="0">
      <alignment horizontal="left" vertical="center" indent="1"/>
    </xf>
    <xf numFmtId="0" fontId="16" fillId="7" borderId="4" applyAlignment="1" pivotButton="0" quotePrefix="0" xfId="0">
      <alignment horizontal="left" vertical="center" indent="1"/>
    </xf>
    <xf numFmtId="0" fontId="0" fillId="0" borderId="0" pivotButton="0" quotePrefix="0" xfId="0"/>
    <xf numFmtId="0" fontId="24" fillId="0" borderId="0" applyAlignment="1" pivotButton="0" quotePrefix="0" xfId="0">
      <alignment horizontal="right" vertical="center"/>
    </xf>
    <xf numFmtId="0" fontId="0" fillId="0" borderId="6" pivotButton="0" quotePrefix="0" xfId="0"/>
    <xf numFmtId="0" fontId="26" fillId="0" borderId="0" applyAlignment="1" pivotButton="0" quotePrefix="0" xfId="0">
      <alignment horizontal="left"/>
    </xf>
    <xf numFmtId="0" fontId="0" fillId="0" borderId="0" pivotButton="0" quotePrefix="0" xfId="0"/>
    <xf numFmtId="0" fontId="7" fillId="4" borderId="0" applyAlignment="1" pivotButton="0" quotePrefix="0" xfId="0">
      <alignment vertical="center"/>
    </xf>
    <xf numFmtId="0" fontId="27" fillId="2" borderId="0" applyAlignment="1" applyProtection="1" pivotButton="0" quotePrefix="0" xfId="0">
      <alignment vertical="top"/>
      <protection locked="0" hidden="0"/>
    </xf>
    <xf numFmtId="0" fontId="8" fillId="5" borderId="0" applyAlignment="1" pivotButton="0" quotePrefix="0" xfId="1">
      <alignment horizontal="center" vertical="center"/>
    </xf>
    <xf numFmtId="166" fontId="17" fillId="2" borderId="0" applyProtection="1" pivotButton="0" quotePrefix="0" xfId="4">
      <protection locked="0" hidden="0"/>
    </xf>
    <xf numFmtId="166" fontId="6" fillId="2" borderId="0" applyProtection="1" pivotButton="0" quotePrefix="0" xfId="4">
      <protection locked="0" hidden="0"/>
    </xf>
    <xf numFmtId="166" fontId="6" fillId="2" borderId="0" applyAlignment="1" applyProtection="1" pivotButton="0" quotePrefix="0" xfId="4">
      <alignment vertical="center"/>
      <protection locked="0" hidden="0"/>
    </xf>
    <xf numFmtId="166" fontId="6" fillId="2" borderId="0" applyAlignment="1" applyProtection="1" pivotButton="0" quotePrefix="0" xfId="4">
      <alignment vertical="center" wrapText="1"/>
      <protection locked="0" hidden="0"/>
    </xf>
    <xf numFmtId="164" fontId="6" fillId="0" borderId="2" applyAlignment="1" pivotButton="0" quotePrefix="0" xfId="0">
      <alignment horizontal="center" vertical="center"/>
    </xf>
    <xf numFmtId="165" fontId="6" fillId="0" borderId="2" applyAlignment="1" pivotButton="0" quotePrefix="0" xfId="0">
      <alignment horizontal="center" vertical="center"/>
    </xf>
    <xf numFmtId="179" fontId="16" fillId="2" borderId="2" applyAlignment="1" pivotButton="0" quotePrefix="0" xfId="0">
      <alignment horizontal="center" vertical="center"/>
    </xf>
    <xf numFmtId="164" fontId="6" fillId="6" borderId="2" applyAlignment="1" pivotButton="0" quotePrefix="0" xfId="0">
      <alignment horizontal="center" vertical="center"/>
    </xf>
    <xf numFmtId="165" fontId="15" fillId="0" borderId="0" pivotButton="0" quotePrefix="0" xfId="0"/>
    <xf numFmtId="164" fontId="14" fillId="0" borderId="0" pivotButton="0" quotePrefix="0" xfId="0"/>
    <xf numFmtId="172" fontId="16" fillId="0" borderId="0" applyAlignment="1" pivotButton="0" quotePrefix="0" xfId="0">
      <alignment horizontal="centerContinuous"/>
    </xf>
    <xf numFmtId="168" fontId="4" fillId="0" borderId="0" applyAlignment="1" pivotButton="0" quotePrefix="0" xfId="0">
      <alignment horizontal="center"/>
    </xf>
    <xf numFmtId="169" fontId="20" fillId="0" borderId="0" applyAlignment="1" pivotButton="0" quotePrefix="0" xfId="0">
      <alignment horizontal="center"/>
    </xf>
    <xf numFmtId="170" fontId="20" fillId="0" borderId="0" applyAlignment="1" pivotButton="0" quotePrefix="0" xfId="0">
      <alignment horizontal="center"/>
    </xf>
    <xf numFmtId="177" fontId="6" fillId="0" borderId="2" applyAlignment="1" pivotButton="0" quotePrefix="0" xfId="0">
      <alignment horizontal="center" vertical="center"/>
    </xf>
    <xf numFmtId="164" fontId="16" fillId="6" borderId="2" applyAlignment="1" pivotButton="0" quotePrefix="0" xfId="0">
      <alignment horizontal="center" vertical="center"/>
    </xf>
    <xf numFmtId="165" fontId="16" fillId="6" borderId="1" applyAlignment="1" pivotButton="0" quotePrefix="0" xfId="3">
      <alignment horizontal="center" vertical="center"/>
    </xf>
    <xf numFmtId="164" fontId="16" fillId="6" borderId="1" applyAlignment="1" pivotButton="0" quotePrefix="0" xfId="0">
      <alignment horizontal="center" vertical="center"/>
    </xf>
    <xf numFmtId="164" fontId="12" fillId="0" borderId="0" pivotButton="0" quotePrefix="0" xfId="0"/>
    <xf numFmtId="173" fontId="16" fillId="8" borderId="4" applyAlignment="1" pivotButton="0" quotePrefix="0" xfId="0">
      <alignment horizontal="center" vertical="center"/>
    </xf>
    <xf numFmtId="164" fontId="18" fillId="8" borderId="4" applyAlignment="1" pivotButton="0" quotePrefix="0" xfId="0">
      <alignment horizontal="center" vertical="center"/>
    </xf>
    <xf numFmtId="164" fontId="18" fillId="0" borderId="0" pivotButton="0" quotePrefix="0" xfId="0"/>
    <xf numFmtId="165" fontId="22" fillId="8" borderId="5" applyAlignment="1" pivotButton="0" quotePrefix="0" xfId="0">
      <alignment horizontal="center" vertical="center"/>
    </xf>
    <xf numFmtId="164" fontId="16" fillId="8" borderId="5" applyAlignment="1" pivotButton="0" quotePrefix="0" xfId="0">
      <alignment horizontal="center" vertical="center"/>
    </xf>
    <xf numFmtId="173" fontId="6" fillId="0" borderId="2" applyAlignment="1" pivotButton="0" quotePrefix="0" xfId="0">
      <alignment horizontal="center" vertical="center"/>
    </xf>
    <xf numFmtId="173" fontId="6" fillId="0" borderId="4" applyAlignment="1" pivotButton="0" quotePrefix="0" xfId="0">
      <alignment horizontal="center" vertical="center"/>
    </xf>
    <xf numFmtId="176" fontId="6" fillId="0" borderId="2" applyAlignment="1" pivotButton="0" quotePrefix="0" xfId="0">
      <alignment horizontal="center" vertical="center"/>
    </xf>
    <xf numFmtId="176" fontId="16" fillId="6" borderId="2" applyAlignment="1" pivotButton="0" quotePrefix="0" xfId="0">
      <alignment horizontal="center" vertical="center"/>
    </xf>
    <xf numFmtId="164" fontId="16" fillId="0" borderId="0" applyAlignment="1" pivotButton="0" quotePrefix="0" xfId="0">
      <alignment horizontal="center" vertical="center"/>
    </xf>
    <xf numFmtId="165" fontId="16" fillId="6" borderId="2" applyAlignment="1" pivotButton="0" quotePrefix="0" xfId="0">
      <alignment horizontal="center" vertical="center"/>
    </xf>
    <xf numFmtId="175" fontId="16" fillId="6" borderId="2" applyAlignment="1" pivotButton="0" quotePrefix="0" xfId="0">
      <alignment horizontal="center" vertical="center"/>
    </xf>
    <xf numFmtId="175" fontId="16" fillId="6" borderId="4" applyAlignment="1" pivotButton="0" quotePrefix="0" xfId="0">
      <alignment horizontal="center" vertical="center"/>
    </xf>
    <xf numFmtId="164" fontId="16" fillId="6" borderId="4" applyAlignment="1" pivotButton="0" quotePrefix="0" xfId="0">
      <alignment horizontal="center" vertical="center"/>
    </xf>
    <xf numFmtId="164" fontId="13" fillId="0" borderId="0" pivotButton="0" quotePrefix="0" xfId="0"/>
    <xf numFmtId="164" fontId="16" fillId="0" borderId="0" pivotButton="0" quotePrefix="0" xfId="0"/>
    <xf numFmtId="176" fontId="16" fillId="6" borderId="4" applyAlignment="1" pivotButton="0" quotePrefix="0" xfId="0">
      <alignment horizontal="center" vertical="center"/>
    </xf>
    <xf numFmtId="0" fontId="30" fillId="9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Финансовый" xfId="3" builtinId="3"/>
    <cellStyle name="Comma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7&amp;utm_language=ES&amp;utm_source=integrated+content&amp;utm_campaign=/discounted-cash-flow-templates&amp;utm_medium=ic+discounted+cash+flow+analysis+27147+es&amp;lpa=ic+discounted+cash+flow+analysis+271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0"/>
    <pageSetUpPr fitToPage="1"/>
  </sheetPr>
  <dimension ref="A1:M58"/>
  <sheetViews>
    <sheetView showGridLines="0" tabSelected="1" workbookViewId="0">
      <pane ySplit="2" topLeftCell="A3" activePane="bottomLeft" state="frozen"/>
      <selection pane="bottomLeft" activeCell="B58" sqref="B58:K58"/>
    </sheetView>
  </sheetViews>
  <sheetFormatPr baseColWidth="8" defaultColWidth="8.81640625" defaultRowHeight="14.5"/>
  <cols>
    <col width="3.36328125" customWidth="1" style="94" min="1" max="1"/>
    <col width="33.81640625" customWidth="1" style="94" min="2" max="2"/>
    <col width="11.81640625" customWidth="1" style="94" min="3" max="11"/>
    <col width="3.36328125" customWidth="1" style="94" min="12" max="12"/>
    <col width="8.81640625" customWidth="1" style="94" min="13" max="16384"/>
  </cols>
  <sheetData>
    <row r="1" ht="50" customHeight="1" s="94">
      <c r="C1" s="4" t="n"/>
      <c r="D1" s="4" t="n"/>
      <c r="E1" s="4" t="n"/>
      <c r="F1" s="4" t="n"/>
      <c r="G1" s="4" t="n"/>
    </row>
    <row r="2" ht="42" customFormat="1" customHeight="1" s="5">
      <c r="B2" s="95" t="inlineStr">
        <is>
          <t>PLANTILLA DE ANÁLISIS DE FLUJO DE CAJA DESCONTADA</t>
        </is>
      </c>
    </row>
    <row r="3" ht="25" customHeight="1" s="94">
      <c r="B3" s="76" t="inlineStr">
        <is>
          <t>EJEMPLO</t>
        </is>
      </c>
      <c r="C3" s="9" t="n"/>
      <c r="D3" s="9" t="n"/>
      <c r="E3" s="9" t="n"/>
      <c r="F3" s="9" t="n"/>
      <c r="G3" s="9" t="n"/>
      <c r="H3" s="3" t="n"/>
    </row>
    <row r="4" ht="20" customFormat="1" customHeight="1" s="98">
      <c r="A4" s="99" t="n"/>
      <c r="B4" s="77" t="inlineStr">
        <is>
          <t>SUPOSICIONES</t>
        </is>
      </c>
      <c r="C4" s="16" t="n"/>
      <c r="D4" s="100" t="n"/>
      <c r="E4" s="101" t="n"/>
      <c r="F4" s="101" t="n"/>
      <c r="G4" s="101" t="n"/>
      <c r="H4" s="101" t="n"/>
      <c r="I4" s="101" t="n"/>
      <c r="J4" s="101" t="n"/>
      <c r="K4" s="101" t="n"/>
      <c r="L4" s="101" t="n"/>
      <c r="M4" s="101" t="n"/>
    </row>
    <row r="5" ht="20" customFormat="1" customHeight="1" s="98">
      <c r="A5" s="99" t="n"/>
      <c r="B5" s="78" t="inlineStr">
        <is>
          <t>Tasa impositiva</t>
        </is>
      </c>
      <c r="C5" s="102" t="n">
        <v>0.22</v>
      </c>
      <c r="D5" s="39" t="n"/>
      <c r="E5" s="40" t="n"/>
      <c r="F5" s="40" t="n"/>
      <c r="G5" s="40" t="n"/>
      <c r="H5" s="40" t="n"/>
      <c r="I5" s="40" t="n"/>
      <c r="J5" s="40" t="n"/>
      <c r="K5" s="40" t="n"/>
      <c r="L5" s="101" t="n"/>
      <c r="M5" s="101" t="n"/>
    </row>
    <row r="6" ht="20" customFormat="1" customHeight="1" s="98">
      <c r="A6" s="99" t="n"/>
      <c r="B6" s="78" t="inlineStr">
        <is>
          <t>Deuda neta</t>
        </is>
      </c>
      <c r="C6" s="103" t="n">
        <v>55.5</v>
      </c>
      <c r="D6" s="39" t="n"/>
      <c r="E6" s="40" t="n"/>
      <c r="F6" s="40" t="n"/>
      <c r="G6" s="40" t="n"/>
      <c r="H6" s="40" t="n"/>
      <c r="I6" s="40" t="n"/>
      <c r="J6" s="40" t="n"/>
      <c r="K6" s="40" t="n"/>
      <c r="L6" s="101" t="n"/>
      <c r="M6" s="101" t="n"/>
    </row>
    <row r="7" ht="20" customFormat="1" customHeight="1" s="98">
      <c r="A7" s="99" t="n"/>
      <c r="B7" s="78" t="inlineStr">
        <is>
          <t>Acciones</t>
        </is>
      </c>
      <c r="C7" s="32" t="n">
        <v>18</v>
      </c>
      <c r="D7" s="39" t="n"/>
      <c r="E7" s="40" t="n"/>
      <c r="F7" s="40" t="n"/>
      <c r="G7" s="40" t="n"/>
      <c r="H7" s="40" t="n"/>
      <c r="I7" s="40" t="n"/>
      <c r="J7" s="40" t="n"/>
      <c r="K7" s="40" t="n"/>
      <c r="L7" s="101" t="n"/>
      <c r="M7" s="101" t="n"/>
    </row>
    <row r="8" ht="20" customFormat="1" customHeight="1" s="98">
      <c r="A8" s="99" t="n"/>
      <c r="B8" s="79" t="inlineStr">
        <is>
          <t>FECHA DE LA TRANSACCIÓN</t>
        </is>
      </c>
      <c r="C8" s="104" t="n">
        <v>46022</v>
      </c>
      <c r="D8" s="39" t="n"/>
      <c r="E8" s="40" t="n"/>
      <c r="F8" s="40" t="n"/>
      <c r="G8" s="40" t="n"/>
      <c r="H8" s="40" t="n"/>
      <c r="I8" s="40" t="n"/>
      <c r="J8" s="40" t="n"/>
      <c r="K8" s="40" t="n"/>
      <c r="L8" s="101" t="n"/>
      <c r="M8" s="101" t="n"/>
    </row>
    <row r="9" ht="20" customFormat="1" customHeight="1" s="98">
      <c r="A9" s="99" t="n"/>
      <c r="B9" s="79" t="inlineStr">
        <is>
          <t>FIN DE AÑO FISCAL</t>
        </is>
      </c>
      <c r="C9" s="104" t="n">
        <v>46022</v>
      </c>
      <c r="D9" s="39" t="n"/>
      <c r="E9" s="40" t="n"/>
      <c r="F9" s="40" t="n"/>
      <c r="G9" s="40" t="n"/>
      <c r="H9" s="40" t="n"/>
      <c r="I9" s="40" t="n"/>
      <c r="J9" s="40" t="n"/>
      <c r="K9" s="40" t="n"/>
      <c r="L9" s="101" t="n"/>
      <c r="M9" s="101" t="n"/>
    </row>
    <row r="10" ht="20" customFormat="1" customHeight="1" s="98">
      <c r="A10" s="99" t="n"/>
      <c r="B10" s="78" t="inlineStr">
        <is>
          <t>Descuento</t>
        </is>
      </c>
      <c r="C10" s="102" t="n">
        <v>0.12</v>
      </c>
      <c r="D10" s="39" t="n"/>
      <c r="E10" s="40" t="n"/>
      <c r="F10" s="40" t="n"/>
      <c r="G10" s="40" t="n"/>
      <c r="H10" s="40" t="n"/>
      <c r="I10" s="40" t="n"/>
      <c r="J10" s="40" t="n"/>
      <c r="K10" s="40" t="n"/>
      <c r="L10" s="101" t="n"/>
      <c r="M10" s="101" t="n"/>
    </row>
    <row r="11" ht="20" customFormat="1" customHeight="1" s="98">
      <c r="A11" s="99" t="n"/>
      <c r="B11" s="78" t="inlineStr">
        <is>
          <t>Tasa</t>
        </is>
      </c>
      <c r="C11" s="105">
        <f>C10+0.01</f>
        <v/>
      </c>
      <c r="D11" s="39" t="n"/>
      <c r="E11" s="40" t="n"/>
      <c r="F11" s="40" t="n"/>
      <c r="G11" s="40" t="n"/>
      <c r="H11" s="40" t="n"/>
      <c r="I11" s="40" t="n"/>
      <c r="J11" s="40" t="n"/>
      <c r="K11" s="40" t="n"/>
      <c r="L11" s="101" t="n"/>
      <c r="M11" s="101" t="n"/>
    </row>
    <row r="12" ht="20" customFormat="1" customHeight="1" s="98">
      <c r="A12" s="99" t="n"/>
      <c r="B12" s="78" t="inlineStr">
        <is>
          <t>(WACC)</t>
        </is>
      </c>
      <c r="C12" s="105">
        <f>C11+0.01</f>
        <v/>
      </c>
      <c r="D12" s="39" t="n"/>
      <c r="E12" s="40" t="n"/>
      <c r="F12" s="40" t="n"/>
      <c r="G12" s="40" t="n"/>
      <c r="H12" s="40" t="n"/>
      <c r="I12" s="40" t="n"/>
      <c r="J12" s="40" t="n"/>
      <c r="K12" s="40" t="n"/>
      <c r="L12" s="101" t="n"/>
      <c r="M12" s="101" t="n"/>
    </row>
    <row r="13">
      <c r="B13" s="80" t="n"/>
      <c r="E13" s="106" t="n"/>
      <c r="F13" s="106" t="n"/>
      <c r="G13" s="106" t="n"/>
      <c r="H13" s="106" t="n"/>
      <c r="I13" s="106" t="n"/>
      <c r="J13" s="106" t="n"/>
      <c r="K13" s="107" t="n"/>
    </row>
    <row r="14" ht="24" customHeight="1" s="94">
      <c r="B14" s="81" t="inlineStr">
        <is>
          <t>CÁLCULO DEL FLUJO DE CAJA LIBRE NO APALANCADO</t>
        </is>
      </c>
      <c r="C14" s="23" t="n"/>
      <c r="D14" s="27" t="n"/>
      <c r="E14" s="108" t="n"/>
      <c r="F14" s="27" t="n"/>
      <c r="G14" s="27" t="n"/>
      <c r="H14" s="27" t="n"/>
      <c r="J14" s="82" t="n"/>
      <c r="K14" s="82" t="n"/>
    </row>
    <row r="15">
      <c r="B15" s="82" t="n"/>
      <c r="C15" s="109">
        <f>YEAR(C9)</f>
        <v/>
      </c>
      <c r="D15" s="110">
        <f>C15+1</f>
        <v/>
      </c>
      <c r="E15" s="110">
        <f>D15+1</f>
        <v/>
      </c>
      <c r="F15" s="111">
        <f>E15+1</f>
        <v/>
      </c>
      <c r="G15" s="111">
        <f>F15+1</f>
        <v/>
      </c>
      <c r="H15" s="111">
        <f>G15+1</f>
        <v/>
      </c>
      <c r="I15" s="42" t="inlineStr">
        <is>
          <t>CAGR</t>
        </is>
      </c>
      <c r="J15" s="82" t="n"/>
      <c r="K15" s="82" t="n"/>
    </row>
    <row r="16" ht="20" customHeight="1" s="94">
      <c r="B16" s="79" t="inlineStr">
        <is>
          <t>EBIT</t>
        </is>
      </c>
      <c r="C16" s="112" t="n">
        <v>72.5</v>
      </c>
      <c r="D16" s="112" t="n">
        <v>73.40000000000001</v>
      </c>
      <c r="E16" s="112" t="n">
        <v>85</v>
      </c>
      <c r="F16" s="112" t="n">
        <v>81.5</v>
      </c>
      <c r="G16" s="112" t="n">
        <v>77.5</v>
      </c>
      <c r="H16" s="112" t="n">
        <v>79.825</v>
      </c>
      <c r="I16" s="113">
        <f>IFERROR((H16/D16)^(1/4)-1,"")</f>
        <v/>
      </c>
      <c r="J16" s="82" t="n"/>
      <c r="K16" s="82" t="n"/>
    </row>
    <row r="17" ht="20" customHeight="1" s="94" thickBot="1">
      <c r="B17" s="83" t="inlineStr">
        <is>
          <t>PLUS: Amortización de fondo de comercio no deducible.</t>
        </is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  <c r="H17" s="70" t="n">
        <v>0</v>
      </c>
      <c r="I17" s="44" t="n"/>
      <c r="J17" s="82" t="n"/>
      <c r="K17" s="82" t="n"/>
    </row>
    <row r="18" ht="20" customHeight="1" s="94">
      <c r="B18" s="84" t="inlineStr">
        <is>
          <t>EBITA</t>
        </is>
      </c>
      <c r="C18" s="114">
        <f>C16+C17</f>
        <v/>
      </c>
      <c r="D18" s="114">
        <f>D16+D17</f>
        <v/>
      </c>
      <c r="E18" s="114">
        <f>E16+E17</f>
        <v/>
      </c>
      <c r="F18" s="114">
        <f>F16+F17</f>
        <v/>
      </c>
      <c r="G18" s="114">
        <f>G16+G17</f>
        <v/>
      </c>
      <c r="H18" s="114">
        <f>H16+H17</f>
        <v/>
      </c>
      <c r="I18" s="115">
        <f>IFERROR((H18/D18)^(1/4)-1,"")</f>
        <v/>
      </c>
      <c r="J18" s="82" t="n"/>
      <c r="K18" s="82" t="n"/>
    </row>
    <row r="19" ht="20" customFormat="1" customHeight="1" s="116" thickBot="1">
      <c r="B19" s="85" t="inlineStr">
        <is>
          <t>MENOS: Provisión para impuestos</t>
        </is>
      </c>
      <c r="C19" s="117">
        <f>-C18*$C$5</f>
        <v/>
      </c>
      <c r="D19" s="117">
        <f>-D18*$C$5</f>
        <v/>
      </c>
      <c r="E19" s="117">
        <f>-E18*$C$5</f>
        <v/>
      </c>
      <c r="F19" s="117">
        <f>-F18*$C$5</f>
        <v/>
      </c>
      <c r="G19" s="117">
        <f>-G18*$C$5</f>
        <v/>
      </c>
      <c r="H19" s="117">
        <f>-H18*$C$5</f>
        <v/>
      </c>
      <c r="I19" s="118" t="n"/>
      <c r="J19" s="119" t="n"/>
      <c r="K19" s="119" t="n"/>
    </row>
    <row r="20" ht="20" customFormat="1" customHeight="1" s="80" thickBot="1">
      <c r="B20" s="86" t="inlineStr">
        <is>
          <t>INGRESOS NETOS NO APALANCADOS</t>
        </is>
      </c>
      <c r="C20" s="120">
        <f>SUM(C18:C19)</f>
        <v/>
      </c>
      <c r="D20" s="120">
        <f>SUM(D18:D19)</f>
        <v/>
      </c>
      <c r="E20" s="120">
        <f>SUM(E18:E19)</f>
        <v/>
      </c>
      <c r="F20" s="120">
        <f>SUM(F18:F19)</f>
        <v/>
      </c>
      <c r="G20" s="120">
        <f>SUM(G18:G19)</f>
        <v/>
      </c>
      <c r="H20" s="120">
        <f>SUM(H18:H19)</f>
        <v/>
      </c>
      <c r="I20" s="121">
        <f>IFERROR((H20/D20)^(1/4)-1,"")</f>
        <v/>
      </c>
      <c r="J20" s="25" t="n"/>
      <c r="K20" s="25" t="n"/>
    </row>
    <row r="21" ht="11" customHeight="1" s="94">
      <c r="B21" s="87" t="n"/>
      <c r="C21" s="43" t="n"/>
      <c r="D21" s="43" t="n"/>
      <c r="E21" s="43" t="n"/>
      <c r="F21" s="43" t="n"/>
      <c r="G21" s="43" t="n"/>
      <c r="H21" s="43" t="n"/>
      <c r="I21" s="33" t="n"/>
      <c r="J21" s="82" t="n"/>
      <c r="K21" s="82" t="n"/>
    </row>
    <row r="22" ht="20" customHeight="1" s="94">
      <c r="B22" s="88" t="inlineStr">
        <is>
          <t>PLUS: D&amp;A (excepto NO DEDUCIBLE GW amort.)</t>
        </is>
      </c>
      <c r="C22" s="122" t="n">
        <v>10</v>
      </c>
      <c r="D22" s="122" t="n">
        <v>10.5</v>
      </c>
      <c r="E22" s="122" t="n">
        <v>11</v>
      </c>
      <c r="F22" s="122" t="n">
        <v>11.5</v>
      </c>
      <c r="G22" s="122" t="n">
        <v>11</v>
      </c>
      <c r="H22" s="122" t="n">
        <v>10.5</v>
      </c>
      <c r="I22" s="49" t="n"/>
      <c r="J22" s="82" t="n"/>
      <c r="K22" s="82" t="n"/>
    </row>
    <row r="23" ht="20" customHeight="1" s="94">
      <c r="B23" s="88" t="inlineStr">
        <is>
          <t>MENOS: Gastos de capital</t>
        </is>
      </c>
      <c r="C23" s="122" t="n">
        <v>-9</v>
      </c>
      <c r="D23" s="122" t="n">
        <v>-10</v>
      </c>
      <c r="E23" s="122" t="n">
        <v>-7</v>
      </c>
      <c r="F23" s="122" t="n">
        <v>-8</v>
      </c>
      <c r="G23" s="122" t="n">
        <v>-7</v>
      </c>
      <c r="H23" s="122" t="n">
        <v>-6</v>
      </c>
      <c r="I23" s="49" t="n"/>
      <c r="J23" s="82" t="n"/>
      <c r="K23" s="82" t="n"/>
    </row>
    <row r="24" ht="20" customHeight="1" s="94" thickBot="1">
      <c r="B24" s="89" t="inlineStr">
        <is>
          <t>MENOS: Aumento del capital circulante neto</t>
        </is>
      </c>
      <c r="C24" s="123" t="n">
        <v>-1.1</v>
      </c>
      <c r="D24" s="123" t="n">
        <v>5.5</v>
      </c>
      <c r="E24" s="123" t="n">
        <v>4.4</v>
      </c>
      <c r="F24" s="123" t="n">
        <v>1.1</v>
      </c>
      <c r="G24" s="123" t="n">
        <v>2.2</v>
      </c>
      <c r="H24" s="123" t="n">
        <v>3.3</v>
      </c>
      <c r="I24" s="50" t="n"/>
      <c r="J24" s="82" t="n"/>
      <c r="K24" s="82" t="n"/>
    </row>
    <row r="25" ht="20" customHeight="1" s="94" thickBot="1">
      <c r="B25" s="86" t="inlineStr">
        <is>
          <t>FLUJO DE CAJA LIBRE NO APALANCADO</t>
        </is>
      </c>
      <c r="C25" s="120">
        <f>SUM(C20:C24)</f>
        <v/>
      </c>
      <c r="D25" s="120">
        <f>SUM(D20:D24)</f>
        <v/>
      </c>
      <c r="E25" s="120">
        <f>SUM(E20:E24)</f>
        <v/>
      </c>
      <c r="F25" s="120">
        <f>SUM(F20:F24)</f>
        <v/>
      </c>
      <c r="G25" s="120">
        <f>SUM(G20:G24)</f>
        <v/>
      </c>
      <c r="H25" s="120">
        <f>SUM(H20:H24)</f>
        <v/>
      </c>
      <c r="I25" s="121">
        <f>IFERROR((H25/D25)^(1/4)-1,"")</f>
        <v/>
      </c>
      <c r="J25" s="82" t="n"/>
      <c r="K25" s="82" t="n"/>
    </row>
    <row r="26" ht="20" customHeight="1" s="94">
      <c r="B26" s="82" t="n"/>
      <c r="C26" s="82" t="n"/>
      <c r="D26" s="82" t="n"/>
      <c r="E26" s="82" t="n"/>
      <c r="F26" s="82" t="n"/>
      <c r="G26" s="82" t="n"/>
      <c r="H26" s="82" t="n"/>
      <c r="I26" s="82" t="n"/>
      <c r="J26" s="82" t="n"/>
      <c r="K26" s="82" t="n"/>
    </row>
    <row r="27" ht="20" customHeight="1" s="94">
      <c r="B27" s="81" t="inlineStr">
        <is>
          <t>MÉTODO MÚLTIPLE DE EBITDA</t>
        </is>
      </c>
      <c r="D27" s="25" t="inlineStr">
        <is>
          <t>VALOR TOTAL DE LA EMPRESA</t>
        </is>
      </c>
      <c r="E27" s="3" t="n"/>
      <c r="F27" s="3" t="n"/>
      <c r="I27" s="25" t="inlineStr">
        <is>
          <t>VALOR TOTAL DEL PATRIMONIO</t>
        </is>
      </c>
      <c r="J27" s="3" t="n"/>
      <c r="K27" s="3" t="n"/>
    </row>
    <row r="28" ht="20" customHeight="1" s="94">
      <c r="D28" s="55" t="inlineStr">
        <is>
          <t>TERMINAL EBITDA MÚLTIPLE</t>
        </is>
      </c>
      <c r="E28" s="56" t="n"/>
      <c r="F28" s="56" t="n"/>
      <c r="I28" s="55" t="inlineStr">
        <is>
          <t>TERMINAL EBITDA MÚLTIPLE</t>
        </is>
      </c>
      <c r="J28" s="56" t="n"/>
      <c r="K28" s="56" t="n"/>
    </row>
    <row r="29" ht="20" customHeight="1" s="94">
      <c r="D29" s="124" t="n">
        <v>5.5</v>
      </c>
      <c r="E29" s="124" t="n">
        <v>6</v>
      </c>
      <c r="F29" s="124" t="n">
        <v>6.5</v>
      </c>
      <c r="I29" s="125">
        <f>D29</f>
        <v/>
      </c>
      <c r="J29" s="125">
        <f>E29</f>
        <v/>
      </c>
      <c r="K29" s="125">
        <f>F29</f>
        <v/>
      </c>
    </row>
    <row r="30" ht="20" customHeight="1" s="94">
      <c r="B30" s="91" t="inlineStr">
        <is>
          <t>Descuento</t>
        </is>
      </c>
      <c r="C30" s="126">
        <f>$C$10</f>
        <v/>
      </c>
      <c r="D30" s="127">
        <f>NPV($C10,$D$25:$G$25,$H$25+D$29*$H$16)</f>
        <v/>
      </c>
      <c r="E30" s="127">
        <f>NPV($C10,$D$25:$G$25,$H$25+E$29*$H$16)</f>
        <v/>
      </c>
      <c r="F30" s="127">
        <f>NPV($C10,$D$25:$G$25,$H$25+F$29*$H$16)</f>
        <v/>
      </c>
      <c r="G30" s="91" t="inlineStr">
        <is>
          <t>Descuento</t>
        </is>
      </c>
      <c r="H30" s="126">
        <f>$C$10</f>
        <v/>
      </c>
      <c r="I30" s="127">
        <f>IFERROR(D30-$C$6,"")</f>
        <v/>
      </c>
      <c r="J30" s="127">
        <f>IFERROR(E30-$C$6,"")</f>
        <v/>
      </c>
      <c r="K30" s="127">
        <f>IFERROR(F30-$C$6,"")</f>
        <v/>
      </c>
    </row>
    <row r="31" ht="20" customHeight="1" s="94">
      <c r="B31" s="91" t="inlineStr">
        <is>
          <t>Tasa</t>
        </is>
      </c>
      <c r="C31" s="126">
        <f>$C$11</f>
        <v/>
      </c>
      <c r="D31" s="128">
        <f>NPV($C11,$D$25:$G$25,$H$25+D$29*$H$16)</f>
        <v/>
      </c>
      <c r="E31" s="128">
        <f>NPV($C11,$D$25:$G$25,$H$25+E$29*$H$16)</f>
        <v/>
      </c>
      <c r="F31" s="128">
        <f>NPV($C11,$D$25:$G$25,$H$25+F$29*$H$16)</f>
        <v/>
      </c>
      <c r="G31" s="91" t="inlineStr">
        <is>
          <t>Tasa</t>
        </is>
      </c>
      <c r="H31" s="126">
        <f>$C$11</f>
        <v/>
      </c>
      <c r="I31" s="128">
        <f>IFERROR(D31-$C$6,"")</f>
        <v/>
      </c>
      <c r="J31" s="128">
        <f>IFERROR(E31-$C$6,"")</f>
        <v/>
      </c>
      <c r="K31" s="128">
        <f>IFERROR(F31-$C$6,"")</f>
        <v/>
      </c>
    </row>
    <row r="32" ht="20" customHeight="1" s="94" thickBot="1">
      <c r="B32" s="91" t="inlineStr">
        <is>
          <t>(WACC)</t>
        </is>
      </c>
      <c r="C32" s="126">
        <f>$C$12</f>
        <v/>
      </c>
      <c r="D32" s="129">
        <f>NPV($C12,$D$25:$G$25,$H$25+D$29*$H$16)</f>
        <v/>
      </c>
      <c r="E32" s="129">
        <f>NPV($C12,$D$25:$G$25,$H$25+E$29*$H$16)</f>
        <v/>
      </c>
      <c r="F32" s="129">
        <f>NPV($C12,$D$25:$G$25,$H$25+F$29*$H$16)</f>
        <v/>
      </c>
      <c r="G32" s="91" t="inlineStr">
        <is>
          <t>(WACC)</t>
        </is>
      </c>
      <c r="H32" s="126">
        <f>$C$12</f>
        <v/>
      </c>
      <c r="I32" s="129">
        <f>IFERROR(D32-$C$6,"")</f>
        <v/>
      </c>
      <c r="J32" s="129">
        <f>IFERROR(E32-$C$6,"")</f>
        <v/>
      </c>
      <c r="K32" s="129">
        <f>IFERROR(F32-$C$6,"")</f>
        <v/>
      </c>
    </row>
    <row r="33" ht="11" customHeight="1" s="94">
      <c r="C33" s="37" t="n"/>
      <c r="D33" s="3" t="n"/>
      <c r="E33" s="3" t="n"/>
      <c r="F33" s="3" t="n"/>
      <c r="H33" s="43" t="n"/>
      <c r="I33" s="3" t="n"/>
      <c r="J33" s="3" t="n"/>
      <c r="K33" s="3" t="n"/>
    </row>
    <row r="34" ht="20" customHeight="1" s="94">
      <c r="C34" s="37" t="n"/>
      <c r="D34" s="25" t="inlineStr">
        <is>
          <t>TASA DE CRECIMIENTO DE PERPETUIDAD IMPLÍCITA</t>
        </is>
      </c>
      <c r="E34" s="3" t="n"/>
      <c r="F34" s="3" t="n"/>
      <c r="H34" s="43" t="n"/>
      <c r="I34" s="25" t="inlineStr">
        <is>
          <t>PRECIO TOTAL POR ACCIÓN</t>
        </is>
      </c>
      <c r="J34" s="3" t="n"/>
      <c r="K34" s="3" t="n"/>
    </row>
    <row r="35" ht="20" customHeight="1" s="94">
      <c r="C35" s="37" t="n"/>
      <c r="D35" s="55" t="inlineStr">
        <is>
          <t>TERMINAL EBITDA MÚLTIPLE</t>
        </is>
      </c>
      <c r="E35" s="56" t="n"/>
      <c r="F35" s="56" t="n"/>
      <c r="H35" s="43" t="n"/>
      <c r="I35" s="55" t="inlineStr">
        <is>
          <t>TERMINAL EBITDA MÚLTIPLE</t>
        </is>
      </c>
      <c r="J35" s="56" t="n"/>
      <c r="K35" s="56" t="n"/>
    </row>
    <row r="36" ht="20" customHeight="1" s="94">
      <c r="C36" s="37" t="n"/>
      <c r="D36" s="125">
        <f>D29</f>
        <v/>
      </c>
      <c r="E36" s="125">
        <f>E29</f>
        <v/>
      </c>
      <c r="F36" s="125">
        <f>F29</f>
        <v/>
      </c>
      <c r="H36" s="43" t="n"/>
      <c r="I36" s="125">
        <f>I29</f>
        <v/>
      </c>
      <c r="J36" s="125">
        <f>J29</f>
        <v/>
      </c>
      <c r="K36" s="125">
        <f>K29</f>
        <v/>
      </c>
    </row>
    <row r="37" ht="20" customHeight="1" s="94">
      <c r="B37" s="91" t="inlineStr">
        <is>
          <t>Descuento</t>
        </is>
      </c>
      <c r="C37" s="126">
        <f>$C$10</f>
        <v/>
      </c>
      <c r="D37" s="113">
        <f>IFERROR((D$36*$H$16*$C37-$H$25)/(D$36*$H$16+$H$25),"")</f>
        <v/>
      </c>
      <c r="E37" s="113">
        <f>IFERROR((E$36*$H$16*$C37-$H$25)/(E$36*$H$16+$H$25),"")</f>
        <v/>
      </c>
      <c r="F37" s="113">
        <f>IFERROR((F$36*$H$16*$C37-$H$25)/(F$36*$H$16+$H$25),"")</f>
        <v/>
      </c>
      <c r="G37" s="91" t="inlineStr">
        <is>
          <t>Descuento</t>
        </is>
      </c>
      <c r="H37" s="126">
        <f>$C$10</f>
        <v/>
      </c>
      <c r="I37" s="63">
        <f>IFERROR(I30/$C$7,"")</f>
        <v/>
      </c>
      <c r="J37" s="63">
        <f>IFERROR(J30/$C$7,"")</f>
        <v/>
      </c>
      <c r="K37" s="63">
        <f>IFERROR(K30/$C$7,"")</f>
        <v/>
      </c>
    </row>
    <row r="38" ht="20" customHeight="1" s="94">
      <c r="B38" s="91" t="inlineStr">
        <is>
          <t>Tasa</t>
        </is>
      </c>
      <c r="C38" s="126">
        <f>$C$11</f>
        <v/>
      </c>
      <c r="D38" s="113">
        <f>IFERROR((D$36*$H$16*$C38-$H$25)/(D$36*$H$16+$H$25),"")</f>
        <v/>
      </c>
      <c r="E38" s="113">
        <f>IFERROR((E$36*$H$16*$C38-$H$25)/(E$36*$H$16+$H$25),"")</f>
        <v/>
      </c>
      <c r="F38" s="113">
        <f>IFERROR((F$36*$H$16*$C38-$H$25)/(F$36*$H$16+$H$25),"")</f>
        <v/>
      </c>
      <c r="G38" s="91" t="inlineStr">
        <is>
          <t>Tasa</t>
        </is>
      </c>
      <c r="H38" s="126">
        <f>$C$11</f>
        <v/>
      </c>
      <c r="I38" s="64">
        <f>IFERROR(I31/$C$7,"")</f>
        <v/>
      </c>
      <c r="J38" s="64">
        <f>IFERROR(J31/$C$7,"")</f>
        <v/>
      </c>
      <c r="K38" s="64">
        <f>IFERROR(K31/$C$7,"")</f>
        <v/>
      </c>
    </row>
    <row r="39" ht="20" customHeight="1" s="94" thickBot="1">
      <c r="B39" s="91" t="inlineStr">
        <is>
          <t>(WACC)</t>
        </is>
      </c>
      <c r="C39" s="126">
        <f>$C$12</f>
        <v/>
      </c>
      <c r="D39" s="130">
        <f>IFERROR((D$36*$H$16*$C39-$H$25)/(D$36*$H$16+$H$25),"")</f>
        <v/>
      </c>
      <c r="E39" s="130">
        <f>IFERROR((E$36*$H$16*$C39-$H$25)/(E$36*$H$16+$H$25),"")</f>
        <v/>
      </c>
      <c r="F39" s="130">
        <f>IFERROR((F$36*$H$16*$C39-$H$25)/(F$36*$H$16+$H$25),"")</f>
        <v/>
      </c>
      <c r="G39" s="91" t="inlineStr">
        <is>
          <t>(WACC)</t>
        </is>
      </c>
      <c r="H39" s="126">
        <f>$C$12</f>
        <v/>
      </c>
      <c r="I39" s="65">
        <f>IFERROR(I32/$C$7,"")</f>
        <v/>
      </c>
      <c r="J39" s="65">
        <f>IFERROR(J32/$C$7,"")</f>
        <v/>
      </c>
      <c r="K39" s="65">
        <f>IFERROR(K32/$C$7,"")</f>
        <v/>
      </c>
    </row>
    <row r="40">
      <c r="C40" s="131" t="n"/>
      <c r="D40" s="132" t="n"/>
      <c r="E40" s="132" t="n"/>
      <c r="F40" s="132" t="n"/>
      <c r="H40" s="131" t="n"/>
      <c r="I40" s="54" t="n"/>
      <c r="J40" s="54" t="n"/>
      <c r="K40" s="54" t="n"/>
    </row>
    <row r="41" ht="20" customHeight="1" s="94">
      <c r="B41" s="81" t="inlineStr">
        <is>
          <t>MÉTODO DE CRECIMIENTO A PERPETUIDAD</t>
        </is>
      </c>
      <c r="D41" s="25" t="inlineStr">
        <is>
          <t>VALOR TOTAL DE LA EMPRESA</t>
        </is>
      </c>
      <c r="E41" s="3" t="n"/>
      <c r="F41" s="3" t="n"/>
      <c r="I41" s="25" t="inlineStr">
        <is>
          <t>VALOR TOTAL DEL PATRIMONIO</t>
        </is>
      </c>
      <c r="J41" s="3" t="n"/>
      <c r="K41" s="3" t="n"/>
    </row>
    <row r="42" ht="20" customHeight="1" s="94">
      <c r="D42" s="55" t="inlineStr">
        <is>
          <t>TASA DE CRECIMIENTO DE LA PERPETUIDAD TERMINAL</t>
        </is>
      </c>
      <c r="E42" s="56" t="n"/>
      <c r="F42" s="56" t="n"/>
      <c r="I42" s="55" t="inlineStr">
        <is>
          <t>TASA DE CRECIMIENTO DE LA PERPETUIDAD TERMINAL</t>
        </is>
      </c>
      <c r="J42" s="56" t="n"/>
      <c r="K42" s="56" t="n"/>
    </row>
    <row r="43" ht="20" customHeight="1" s="94">
      <c r="D43" s="102" t="n">
        <v>0.025</v>
      </c>
      <c r="E43" s="102" t="n">
        <v>0.03</v>
      </c>
      <c r="F43" s="102" t="n">
        <v>0.035</v>
      </c>
      <c r="I43" s="113">
        <f>D43</f>
        <v/>
      </c>
      <c r="J43" s="113">
        <f>E43</f>
        <v/>
      </c>
      <c r="K43" s="113">
        <f>F43</f>
        <v/>
      </c>
    </row>
    <row r="44" ht="20" customHeight="1" s="94">
      <c r="B44" s="91" t="inlineStr">
        <is>
          <t>Descuento</t>
        </is>
      </c>
      <c r="C44" s="126">
        <f>$C$10</f>
        <v/>
      </c>
      <c r="D44" s="127">
        <f>IFERROR(NPV($C44,$D$25:$G$25,$H$25+$H$25*(1+D$43)/($C44-D$43)),"")</f>
        <v/>
      </c>
      <c r="E44" s="127">
        <f>IFERROR(NPV($C44,$D$25:$G$25,$H$25+$H$25*(1+E$43)/($C44-E$43)),"")</f>
        <v/>
      </c>
      <c r="F44" s="127">
        <f>IFERROR(NPV($C44,$D$25:$G$25,$H$25+$H$25*(1+F$43)/($C44-F$43)),"")</f>
        <v/>
      </c>
      <c r="G44" s="91" t="inlineStr">
        <is>
          <t>Descuento</t>
        </is>
      </c>
      <c r="H44" s="126">
        <f>$C$10</f>
        <v/>
      </c>
      <c r="I44" s="127">
        <f>IFERROR(D44-$C$6,"")</f>
        <v/>
      </c>
      <c r="J44" s="127">
        <f>IFERROR(E44-$C$6,"")</f>
        <v/>
      </c>
      <c r="K44" s="127">
        <f>IFERROR(F44-$C$6,"")</f>
        <v/>
      </c>
    </row>
    <row r="45" ht="20" customHeight="1" s="94">
      <c r="B45" s="91" t="inlineStr">
        <is>
          <t>Tasa</t>
        </is>
      </c>
      <c r="C45" s="126">
        <f>$C$11</f>
        <v/>
      </c>
      <c r="D45" s="128">
        <f>IFERROR(NPV($C45,$D$25:$G$25,$H$25+$H$25*(1+D$43)/($C45-D$43)),"")</f>
        <v/>
      </c>
      <c r="E45" s="128">
        <f>IFERROR(NPV($C45,$D$25:$G$25,$H$25+$H$25*(1+E$43)/($C45-E$43)),"")</f>
        <v/>
      </c>
      <c r="F45" s="128">
        <f>IFERROR(NPV($C45,$D$25:$G$25,$H$25+$H$25*(1+F$43)/($C45-F$43)),"")</f>
        <v/>
      </c>
      <c r="G45" s="91" t="inlineStr">
        <is>
          <t>Tasa</t>
        </is>
      </c>
      <c r="H45" s="126">
        <f>$C$11</f>
        <v/>
      </c>
      <c r="I45" s="128">
        <f>IFERROR(D45-$C$6,"")</f>
        <v/>
      </c>
      <c r="J45" s="128">
        <f>IFERROR(E45-$C$6,"")</f>
        <v/>
      </c>
      <c r="K45" s="128">
        <f>IFERROR(F45-$C$6,"")</f>
        <v/>
      </c>
    </row>
    <row r="46" ht="20" customHeight="1" s="94" thickBot="1">
      <c r="B46" s="91" t="inlineStr">
        <is>
          <t>(WACC)</t>
        </is>
      </c>
      <c r="C46" s="126">
        <f>$C$12</f>
        <v/>
      </c>
      <c r="D46" s="129">
        <f>IFERROR(NPV($C46,$D$25:$G$25,$H$25+$H$25*(1+D$43)/($C46-D$43)),"")</f>
        <v/>
      </c>
      <c r="E46" s="129">
        <f>IFERROR(NPV($C46,$D$25:$G$25,$H$25+$H$25*(1+E$43)/($C46-E$43)),"")</f>
        <v/>
      </c>
      <c r="F46" s="129">
        <f>IFERROR(NPV($C46,$D$25:$G$25,$H$25+$H$25*(1+F$43)/($C46-F$43)),"")</f>
        <v/>
      </c>
      <c r="G46" s="91" t="inlineStr">
        <is>
          <t>(WACC)</t>
        </is>
      </c>
      <c r="H46" s="126">
        <f>$C$12</f>
        <v/>
      </c>
      <c r="I46" s="129">
        <f>IFERROR(D46-$C$6,"")</f>
        <v/>
      </c>
      <c r="J46" s="129">
        <f>IFERROR(E46-$C$6,"")</f>
        <v/>
      </c>
      <c r="K46" s="129">
        <f>IFERROR(F46-$C$6,"")</f>
        <v/>
      </c>
    </row>
    <row r="47" ht="11" customHeight="1" s="94">
      <c r="C47" s="43" t="n"/>
      <c r="D47" s="3" t="n"/>
      <c r="E47" s="3" t="n"/>
      <c r="F47" s="3" t="n"/>
      <c r="H47" s="43" t="n"/>
      <c r="I47" s="3" t="n"/>
      <c r="J47" s="3" t="n"/>
      <c r="K47" s="3" t="n"/>
    </row>
    <row r="48" ht="20" customHeight="1" s="94">
      <c r="C48" s="43" t="n"/>
      <c r="D48" s="25" t="inlineStr">
        <is>
          <t>MÚLTIPLO DE EBITDA TERMINAL IMPLÍCITO</t>
        </is>
      </c>
      <c r="E48" s="3" t="n"/>
      <c r="F48" s="3" t="n"/>
      <c r="H48" s="43" t="n"/>
      <c r="I48" s="25" t="inlineStr">
        <is>
          <t>PRECIO TOTAL POR ACCIÓN</t>
        </is>
      </c>
      <c r="J48" s="3" t="n"/>
      <c r="K48" s="3" t="n"/>
    </row>
    <row r="49" ht="20" customHeight="1" s="94">
      <c r="C49" s="43" t="n"/>
      <c r="D49" s="55" t="inlineStr">
        <is>
          <t>TASA DE CRECIMIENTO DE LA PERPETUIDAD TERMINAL</t>
        </is>
      </c>
      <c r="E49" s="56" t="n"/>
      <c r="F49" s="56" t="n"/>
      <c r="H49" s="43" t="n"/>
      <c r="I49" s="55" t="inlineStr">
        <is>
          <t>TASA DE CRECIMIENTO DE LA PERPETUIDAD TERMINAL</t>
        </is>
      </c>
      <c r="J49" s="56" t="n"/>
      <c r="K49" s="56" t="n"/>
    </row>
    <row r="50" ht="20" customHeight="1" s="94">
      <c r="C50" s="43" t="n"/>
      <c r="D50" s="113">
        <f>D43</f>
        <v/>
      </c>
      <c r="E50" s="113">
        <f>E43</f>
        <v/>
      </c>
      <c r="F50" s="113">
        <f>F43</f>
        <v/>
      </c>
      <c r="H50" s="43" t="n"/>
      <c r="I50" s="113">
        <f>I43</f>
        <v/>
      </c>
      <c r="J50" s="113">
        <f>J43</f>
        <v/>
      </c>
      <c r="K50" s="113">
        <f>K43</f>
        <v/>
      </c>
    </row>
    <row r="51" ht="20" customHeight="1" s="94">
      <c r="B51" s="91" t="inlineStr">
        <is>
          <t>Descuento</t>
        </is>
      </c>
      <c r="C51" s="126">
        <f>$C$10</f>
        <v/>
      </c>
      <c r="D51" s="125">
        <f>IFERROR($H$25*(1+D$50)/($C51-D$50)/$H$16,"")</f>
        <v/>
      </c>
      <c r="E51" s="125">
        <f>IFERROR($H$25*(1+E$50)/($C51-E$50)/$H$16,"")</f>
        <v/>
      </c>
      <c r="F51" s="125">
        <f>IFERROR($H$25*(1+F$50)/($C51-F$50)/$H$16,"")</f>
        <v/>
      </c>
      <c r="G51" s="91" t="inlineStr">
        <is>
          <t>Descuento</t>
        </is>
      </c>
      <c r="H51" s="126">
        <f>$C$10</f>
        <v/>
      </c>
      <c r="I51" s="63">
        <f>IFERROR(I44/$C$7,"")</f>
        <v/>
      </c>
      <c r="J51" s="63">
        <f>IFERROR(J44/$C$7,"")</f>
        <v/>
      </c>
      <c r="K51" s="63">
        <f>IFERROR(K44/$C$7,"")</f>
        <v/>
      </c>
    </row>
    <row r="52" ht="20" customHeight="1" s="94">
      <c r="B52" s="91" t="inlineStr">
        <is>
          <t>Tasa</t>
        </is>
      </c>
      <c r="C52" s="126">
        <f>$C$11</f>
        <v/>
      </c>
      <c r="D52" s="125">
        <f>IFERROR($H$25*(1+D$50)/($C52-D$50)/$H$16,"")</f>
        <v/>
      </c>
      <c r="E52" s="125">
        <f>IFERROR($H$25*(1+E$50)/($C52-E$50)/$H$16,"")</f>
        <v/>
      </c>
      <c r="F52" s="125">
        <f>IFERROR($H$25*(1+F$50)/($C52-F$50)/$H$16,"")</f>
        <v/>
      </c>
      <c r="G52" s="91" t="inlineStr">
        <is>
          <t>Tasa</t>
        </is>
      </c>
      <c r="H52" s="126">
        <f>$C$11</f>
        <v/>
      </c>
      <c r="I52" s="64">
        <f>IFERROR(I45/$C$7,"")</f>
        <v/>
      </c>
      <c r="J52" s="64">
        <f>IFERROR(J45/$C$7,"")</f>
        <v/>
      </c>
      <c r="K52" s="64">
        <f>IFERROR(K45/$C$7,"")</f>
        <v/>
      </c>
    </row>
    <row r="53" ht="20" customHeight="1" s="94" thickBot="1">
      <c r="B53" s="91" t="inlineStr">
        <is>
          <t>(WACC)</t>
        </is>
      </c>
      <c r="C53" s="126">
        <f>$C$12</f>
        <v/>
      </c>
      <c r="D53" s="133">
        <f>IFERROR($H$25*(1+D$50)/($C53-D$50)/$H$16,"")</f>
        <v/>
      </c>
      <c r="E53" s="133">
        <f>IFERROR($H$25*(1+E$50)/($C53-E$50)/$H$16,"")</f>
        <v/>
      </c>
      <c r="F53" s="133">
        <f>IFERROR($H$25*(1+F$50)/($C53-F$50)/$H$16,"")</f>
        <v/>
      </c>
      <c r="G53" s="91" t="inlineStr">
        <is>
          <t>(WACC)</t>
        </is>
      </c>
      <c r="H53" s="126">
        <f>$C$12</f>
        <v/>
      </c>
      <c r="I53" s="65">
        <f>IFERROR(I46/$C$7,"")</f>
        <v/>
      </c>
      <c r="J53" s="65">
        <f>IFERROR(J46/$C$7,"")</f>
        <v/>
      </c>
      <c r="K53" s="65">
        <f>IFERROR(K46/$C$7,"")</f>
        <v/>
      </c>
    </row>
    <row r="54" ht="20" customHeight="1" s="94">
      <c r="B54" s="92" t="n"/>
      <c r="C54" s="92" t="n"/>
      <c r="D54" s="92" t="n"/>
      <c r="E54" s="92" t="n"/>
      <c r="F54" s="92" t="n"/>
      <c r="G54" s="92" t="n"/>
      <c r="H54" s="92" t="n"/>
      <c r="I54" s="92" t="n"/>
      <c r="J54" s="92" t="n"/>
      <c r="K54" s="92" t="n"/>
    </row>
    <row r="55" ht="25" customFormat="1" customHeight="1" s="68">
      <c r="B55" s="93">
        <f>"(1) Asume una deuda neta de "&amp;TEXT(C6,"$0.0")&amp;" millones a partir de "&amp;TEXT(C8,"MM/DD/YY")&amp;"."</f>
        <v/>
      </c>
    </row>
    <row r="56" ht="25" customFormat="1" customHeight="1" s="68">
      <c r="B56" s="93">
        <f>"(2) Asume acciones diluidas en circulación de "&amp;TEXT(C7,"0.000")&amp;" millón."</f>
        <v/>
      </c>
    </row>
    <row r="57" ht="11" customHeight="1" s="94"/>
    <row r="58" ht="50" customHeight="1" s="94">
      <c r="B58" s="134" t="inlineStr">
        <is>
          <t>HAGA CLIC AQUÍ PARA CREAR EN SMARTSHEET</t>
        </is>
      </c>
    </row>
  </sheetData>
  <mergeCells count="1">
    <mergeCell ref="B58:K58"/>
  </mergeCells>
  <hyperlinks>
    <hyperlink xmlns:r="http://schemas.openxmlformats.org/officeDocument/2006/relationships" ref="B58" r:id="rId1"/>
  </hyperlinks>
  <pageMargins left="0.3" right="0.3" top="0.3" bottom="0.3" header="0" footer="0"/>
  <pageSetup orientation="landscape" scale="75" fitToHeight="0" horizontalDpi="0" verticalDpi="0"/>
  <rowBreaks count="1" manualBreakCount="1">
    <brk id="26" min="0" max="16383" man="1"/>
  </rowBreaks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56"/>
  <sheetViews>
    <sheetView showGridLines="0" workbookViewId="0">
      <pane ySplit="1" topLeftCell="A2" activePane="bottomLeft" state="frozen"/>
      <selection pane="bottomLeft" activeCell="C4" sqref="C4"/>
    </sheetView>
  </sheetViews>
  <sheetFormatPr baseColWidth="8" defaultColWidth="8.81640625" defaultRowHeight="14.5"/>
  <cols>
    <col width="3.36328125" customWidth="1" style="94" min="1" max="1"/>
    <col width="33.81640625" customWidth="1" style="94" min="2" max="2"/>
    <col width="11.81640625" customWidth="1" style="94" min="3" max="11"/>
    <col width="3.36328125" customWidth="1" style="94" min="12" max="12"/>
    <col width="8.81640625" customWidth="1" style="94" min="13" max="16384"/>
  </cols>
  <sheetData>
    <row r="1" ht="42" customFormat="1" customHeight="1" s="5">
      <c r="B1" s="95" t="inlineStr">
        <is>
          <t>PLANTILLA DE ANÁLISIS DE FLUJO DE CAJA DESCONTADA</t>
        </is>
      </c>
    </row>
    <row r="2" ht="25" customFormat="1" customHeight="1" s="74">
      <c r="B2" s="96" t="inlineStr">
        <is>
          <t>Usuario para completar solo celdas no sombreadas.</t>
        </is>
      </c>
      <c r="C2" s="75" t="n"/>
      <c r="D2" s="75" t="n"/>
      <c r="E2" s="75" t="n"/>
      <c r="F2" s="75" t="n"/>
    </row>
    <row r="3" ht="20" customFormat="1" customHeight="1" s="98">
      <c r="A3" s="99" t="n"/>
      <c r="B3" s="77" t="inlineStr">
        <is>
          <t>SUPOSICIONES</t>
        </is>
      </c>
      <c r="C3" s="16" t="n"/>
      <c r="D3" s="100" t="n"/>
      <c r="E3" s="101" t="n"/>
      <c r="F3" s="101" t="n"/>
      <c r="G3" s="101" t="n"/>
      <c r="H3" s="101" t="n"/>
      <c r="I3" s="101" t="n"/>
      <c r="J3" s="101" t="n"/>
      <c r="K3" s="101" t="n"/>
      <c r="L3" s="101" t="n"/>
      <c r="M3" s="101" t="n"/>
    </row>
    <row r="4" ht="20" customFormat="1" customHeight="1" s="98">
      <c r="A4" s="99" t="n"/>
      <c r="B4" s="78" t="inlineStr">
        <is>
          <t>Tasa impositiva</t>
        </is>
      </c>
      <c r="C4" s="102" t="n">
        <v>0</v>
      </c>
      <c r="D4" s="39" t="n"/>
      <c r="E4" s="40" t="n"/>
      <c r="F4" s="40" t="n"/>
      <c r="G4" s="40" t="n"/>
      <c r="H4" s="40" t="n"/>
      <c r="I4" s="40" t="n"/>
      <c r="J4" s="40" t="n"/>
      <c r="K4" s="40" t="n"/>
      <c r="L4" s="101" t="n"/>
      <c r="M4" s="101" t="n"/>
    </row>
    <row r="5" ht="20" customFormat="1" customHeight="1" s="98">
      <c r="A5" s="99" t="n"/>
      <c r="B5" s="78" t="inlineStr">
        <is>
          <t>Deuda neta</t>
        </is>
      </c>
      <c r="C5" s="103" t="n">
        <v>0</v>
      </c>
      <c r="D5" s="39" t="n"/>
      <c r="E5" s="40" t="n"/>
      <c r="F5" s="40" t="n"/>
      <c r="G5" s="40" t="n"/>
      <c r="H5" s="40" t="n"/>
      <c r="I5" s="40" t="n"/>
      <c r="J5" s="40" t="n"/>
      <c r="K5" s="40" t="n"/>
      <c r="L5" s="101" t="n"/>
      <c r="M5" s="101" t="n"/>
    </row>
    <row r="6" ht="20" customFormat="1" customHeight="1" s="98">
      <c r="A6" s="99" t="n"/>
      <c r="B6" s="78" t="inlineStr">
        <is>
          <t>Acciones</t>
        </is>
      </c>
      <c r="C6" s="32" t="n">
        <v>0</v>
      </c>
      <c r="D6" s="39" t="n"/>
      <c r="E6" s="40" t="n"/>
      <c r="F6" s="40" t="n"/>
      <c r="G6" s="40" t="n"/>
      <c r="H6" s="40" t="n"/>
      <c r="I6" s="40" t="n"/>
      <c r="J6" s="40" t="n"/>
      <c r="K6" s="40" t="n"/>
      <c r="L6" s="101" t="n"/>
      <c r="M6" s="101" t="n"/>
    </row>
    <row r="7" ht="20" customFormat="1" customHeight="1" s="98">
      <c r="A7" s="99" t="n"/>
      <c r="B7" s="79" t="inlineStr">
        <is>
          <t>FECHA DE LA TRANSACCIÓN</t>
        </is>
      </c>
      <c r="C7" s="104" t="n">
        <v>46022</v>
      </c>
      <c r="D7" s="39" t="n"/>
      <c r="E7" s="40" t="n"/>
      <c r="F7" s="40" t="n"/>
      <c r="G7" s="40" t="n"/>
      <c r="H7" s="40" t="n"/>
      <c r="I7" s="40" t="n"/>
      <c r="J7" s="40" t="n"/>
      <c r="K7" s="40" t="n"/>
      <c r="L7" s="101" t="n"/>
      <c r="M7" s="101" t="n"/>
    </row>
    <row r="8" ht="20" customFormat="1" customHeight="1" s="98">
      <c r="A8" s="99" t="n"/>
      <c r="B8" s="79" t="inlineStr">
        <is>
          <t>FIN DE AÑO FISCAL</t>
        </is>
      </c>
      <c r="C8" s="104" t="n">
        <v>46022</v>
      </c>
      <c r="D8" s="39" t="n"/>
      <c r="E8" s="40" t="n"/>
      <c r="F8" s="40" t="n"/>
      <c r="G8" s="40" t="n"/>
      <c r="H8" s="40" t="n"/>
      <c r="I8" s="40" t="n"/>
      <c r="J8" s="40" t="n"/>
      <c r="K8" s="40" t="n"/>
      <c r="L8" s="101" t="n"/>
      <c r="M8" s="101" t="n"/>
    </row>
    <row r="9" ht="20" customFormat="1" customHeight="1" s="98">
      <c r="A9" s="99" t="n"/>
      <c r="B9" s="78" t="inlineStr">
        <is>
          <t>Descuento</t>
        </is>
      </c>
      <c r="C9" s="102" t="n">
        <v>0</v>
      </c>
      <c r="D9" s="39" t="n"/>
      <c r="E9" s="40" t="n"/>
      <c r="F9" s="40" t="n"/>
      <c r="G9" s="40" t="n"/>
      <c r="H9" s="40" t="n"/>
      <c r="I9" s="40" t="n"/>
      <c r="J9" s="40" t="n"/>
      <c r="K9" s="40" t="n"/>
      <c r="L9" s="101" t="n"/>
      <c r="M9" s="101" t="n"/>
    </row>
    <row r="10" ht="20" customFormat="1" customHeight="1" s="98">
      <c r="A10" s="99" t="n"/>
      <c r="B10" s="78" t="inlineStr">
        <is>
          <t>Tasa</t>
        </is>
      </c>
      <c r="C10" s="105">
        <f>C9+0.01</f>
        <v/>
      </c>
      <c r="D10" s="39" t="n"/>
      <c r="E10" s="40" t="n"/>
      <c r="F10" s="40" t="n"/>
      <c r="G10" s="40" t="n"/>
      <c r="H10" s="40" t="n"/>
      <c r="I10" s="40" t="n"/>
      <c r="J10" s="40" t="n"/>
      <c r="K10" s="40" t="n"/>
      <c r="L10" s="101" t="n"/>
      <c r="M10" s="101" t="n"/>
    </row>
    <row r="11" ht="20" customFormat="1" customHeight="1" s="98">
      <c r="A11" s="99" t="n"/>
      <c r="B11" s="78" t="inlineStr">
        <is>
          <t>(WACC)</t>
        </is>
      </c>
      <c r="C11" s="105">
        <f>C10+0.01</f>
        <v/>
      </c>
      <c r="D11" s="39" t="n"/>
      <c r="E11" s="40" t="n"/>
      <c r="F11" s="40" t="n"/>
      <c r="G11" s="40" t="n"/>
      <c r="H11" s="40" t="n"/>
      <c r="I11" s="40" t="n"/>
      <c r="J11" s="40" t="n"/>
      <c r="K11" s="40" t="n"/>
      <c r="L11" s="101" t="n"/>
      <c r="M11" s="101" t="n"/>
    </row>
    <row r="12">
      <c r="B12" s="80" t="n"/>
      <c r="E12" s="106" t="n"/>
      <c r="F12" s="106" t="n"/>
      <c r="G12" s="106" t="n"/>
      <c r="H12" s="106" t="n"/>
      <c r="I12" s="106" t="n"/>
      <c r="J12" s="106" t="n"/>
      <c r="K12" s="107" t="n"/>
    </row>
    <row r="13" ht="24" customHeight="1" s="94">
      <c r="B13" s="81" t="inlineStr">
        <is>
          <t>CÁLCULO DEL FLUJO DE CAJA LIBRE NO APALANCADO</t>
        </is>
      </c>
      <c r="C13" s="23" t="n"/>
      <c r="D13" s="27" t="n"/>
      <c r="E13" s="108" t="n"/>
      <c r="F13" s="27" t="n"/>
      <c r="G13" s="27" t="n"/>
      <c r="H13" s="27" t="n"/>
      <c r="J13" s="82" t="n"/>
      <c r="K13" s="82" t="n"/>
    </row>
    <row r="14">
      <c r="B14" s="82" t="n"/>
      <c r="C14" s="109">
        <f>YEAR(C8)</f>
        <v/>
      </c>
      <c r="D14" s="110">
        <f>C14+1</f>
        <v/>
      </c>
      <c r="E14" s="110">
        <f>D14+1</f>
        <v/>
      </c>
      <c r="F14" s="111">
        <f>E14+1</f>
        <v/>
      </c>
      <c r="G14" s="111">
        <f>F14+1</f>
        <v/>
      </c>
      <c r="H14" s="111">
        <f>G14+1</f>
        <v/>
      </c>
      <c r="I14" s="42" t="inlineStr">
        <is>
          <t>CAGR</t>
        </is>
      </c>
      <c r="J14" s="82" t="n"/>
      <c r="K14" s="82" t="n"/>
    </row>
    <row r="15" ht="20" customHeight="1" s="94">
      <c r="B15" s="79" t="inlineStr">
        <is>
          <t>EBIT</t>
        </is>
      </c>
      <c r="C15" s="112" t="n">
        <v>0</v>
      </c>
      <c r="D15" s="112" t="n">
        <v>0</v>
      </c>
      <c r="E15" s="112" t="n">
        <v>0</v>
      </c>
      <c r="F15" s="112" t="n">
        <v>0</v>
      </c>
      <c r="G15" s="112" t="n">
        <v>0</v>
      </c>
      <c r="H15" s="112" t="n">
        <v>0</v>
      </c>
      <c r="I15" s="113">
        <f>IFERROR((H15/D15)^(1/4)-1,"")</f>
        <v/>
      </c>
      <c r="J15" s="82" t="n"/>
      <c r="K15" s="82" t="n"/>
    </row>
    <row r="16" ht="20" customHeight="1" s="94" thickBot="1">
      <c r="B16" s="83" t="inlineStr">
        <is>
          <t>PLUS: Amortización de fondo de comercio no deducible.</t>
        </is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  <c r="H16" s="70" t="n">
        <v>0</v>
      </c>
      <c r="I16" s="44" t="n"/>
      <c r="J16" s="82" t="n"/>
      <c r="K16" s="82" t="n"/>
    </row>
    <row r="17" ht="20" customHeight="1" s="94">
      <c r="B17" s="84" t="inlineStr">
        <is>
          <t>EBITA</t>
        </is>
      </c>
      <c r="C17" s="114">
        <f>C15+C16</f>
        <v/>
      </c>
      <c r="D17" s="114">
        <f>D15+D16</f>
        <v/>
      </c>
      <c r="E17" s="114">
        <f>E15+E16</f>
        <v/>
      </c>
      <c r="F17" s="114">
        <f>F15+F16</f>
        <v/>
      </c>
      <c r="G17" s="114">
        <f>G15+G16</f>
        <v/>
      </c>
      <c r="H17" s="114">
        <f>H15+H16</f>
        <v/>
      </c>
      <c r="I17" s="115">
        <f>IFERROR((H17/D17)^(1/4)-1,"")</f>
        <v/>
      </c>
      <c r="J17" s="82" t="n"/>
      <c r="K17" s="82" t="n"/>
    </row>
    <row r="18" ht="20" customFormat="1" customHeight="1" s="116" thickBot="1">
      <c r="B18" s="85" t="inlineStr">
        <is>
          <t>MENOS: Provisión para impuestos</t>
        </is>
      </c>
      <c r="C18" s="117">
        <f>-C17*$C$4</f>
        <v/>
      </c>
      <c r="D18" s="117">
        <f>-D17*$C$4</f>
        <v/>
      </c>
      <c r="E18" s="117">
        <f>-E17*$C$4</f>
        <v/>
      </c>
      <c r="F18" s="117">
        <f>-F17*$C$4</f>
        <v/>
      </c>
      <c r="G18" s="117">
        <f>-G17*$C$4</f>
        <v/>
      </c>
      <c r="H18" s="117">
        <f>-H17*$C$4</f>
        <v/>
      </c>
      <c r="I18" s="118" t="n"/>
      <c r="J18" s="119" t="n"/>
      <c r="K18" s="119" t="n"/>
    </row>
    <row r="19" ht="20" customFormat="1" customHeight="1" s="80" thickBot="1">
      <c r="B19" s="86" t="inlineStr">
        <is>
          <t>INGRESOS NETOS NO APALANCADOS</t>
        </is>
      </c>
      <c r="C19" s="120">
        <f>SUM(C17:C18)</f>
        <v/>
      </c>
      <c r="D19" s="120">
        <f>SUM(D17:D18)</f>
        <v/>
      </c>
      <c r="E19" s="120">
        <f>SUM(E17:E18)</f>
        <v/>
      </c>
      <c r="F19" s="120">
        <f>SUM(F17:F18)</f>
        <v/>
      </c>
      <c r="G19" s="120">
        <f>SUM(G17:G18)</f>
        <v/>
      </c>
      <c r="H19" s="120">
        <f>SUM(H17:H18)</f>
        <v/>
      </c>
      <c r="I19" s="121">
        <f>IFERROR((H19/D19)^(1/4)-1,"")</f>
        <v/>
      </c>
      <c r="J19" s="25" t="n"/>
      <c r="K19" s="25" t="n"/>
    </row>
    <row r="20" ht="11" customHeight="1" s="94">
      <c r="B20" s="87" t="n"/>
      <c r="C20" s="43" t="n"/>
      <c r="D20" s="43" t="n"/>
      <c r="E20" s="43" t="n"/>
      <c r="F20" s="43" t="n"/>
      <c r="G20" s="43" t="n"/>
      <c r="H20" s="43" t="n"/>
      <c r="I20" s="33" t="n"/>
      <c r="J20" s="82" t="n"/>
      <c r="K20" s="82" t="n"/>
    </row>
    <row r="21" ht="20" customHeight="1" s="94">
      <c r="B21" s="88" t="inlineStr">
        <is>
          <t>PLUS: D&amp;A (excepto NO DEDUCIBLE GW amort.)</t>
        </is>
      </c>
      <c r="C21" s="122" t="n">
        <v>0</v>
      </c>
      <c r="D21" s="122" t="n">
        <v>0</v>
      </c>
      <c r="E21" s="122" t="n">
        <v>0</v>
      </c>
      <c r="F21" s="122" t="n">
        <v>0</v>
      </c>
      <c r="G21" s="122" t="n">
        <v>0</v>
      </c>
      <c r="H21" s="122" t="n">
        <v>0</v>
      </c>
      <c r="I21" s="49" t="n"/>
      <c r="J21" s="82" t="n"/>
      <c r="K21" s="82" t="n"/>
    </row>
    <row r="22" ht="20" customHeight="1" s="94">
      <c r="B22" s="88" t="inlineStr">
        <is>
          <t>MENOS: Gastos de capital</t>
        </is>
      </c>
      <c r="C22" s="122" t="n">
        <v>0</v>
      </c>
      <c r="D22" s="122" t="n">
        <v>0</v>
      </c>
      <c r="E22" s="122" t="n">
        <v>0</v>
      </c>
      <c r="F22" s="122" t="n">
        <v>0</v>
      </c>
      <c r="G22" s="122" t="n">
        <v>0</v>
      </c>
      <c r="H22" s="122" t="n">
        <v>0</v>
      </c>
      <c r="I22" s="49" t="n"/>
      <c r="J22" s="82" t="n"/>
      <c r="K22" s="82" t="n"/>
    </row>
    <row r="23" ht="20" customHeight="1" s="94" thickBot="1">
      <c r="B23" s="89" t="inlineStr">
        <is>
          <t>MENOS: Aumento del capital circulante neto</t>
        </is>
      </c>
      <c r="C23" s="123" t="n">
        <v>0</v>
      </c>
      <c r="D23" s="123" t="n">
        <v>0</v>
      </c>
      <c r="E23" s="123" t="n">
        <v>0</v>
      </c>
      <c r="F23" s="123" t="n">
        <v>0</v>
      </c>
      <c r="G23" s="123" t="n">
        <v>0</v>
      </c>
      <c r="H23" s="123" t="n">
        <v>0</v>
      </c>
      <c r="I23" s="50" t="n"/>
      <c r="J23" s="82" t="n"/>
      <c r="K23" s="82" t="n"/>
    </row>
    <row r="24" ht="20" customHeight="1" s="94" thickBot="1">
      <c r="B24" s="86" t="inlineStr">
        <is>
          <t>FLUJO DE CAJA LIBRE NO APALANCADO</t>
        </is>
      </c>
      <c r="C24" s="120">
        <f>SUM(C19:C23)</f>
        <v/>
      </c>
      <c r="D24" s="120">
        <f>SUM(D19:D23)</f>
        <v/>
      </c>
      <c r="E24" s="120">
        <f>SUM(E19:E23)</f>
        <v/>
      </c>
      <c r="F24" s="120">
        <f>SUM(F19:F23)</f>
        <v/>
      </c>
      <c r="G24" s="120">
        <f>SUM(G19:G23)</f>
        <v/>
      </c>
      <c r="H24" s="120">
        <f>SUM(H19:H23)</f>
        <v/>
      </c>
      <c r="I24" s="121">
        <f>IFERROR((H24/D24)^(1/4)-1,"")</f>
        <v/>
      </c>
      <c r="J24" s="82" t="n"/>
      <c r="K24" s="82" t="n"/>
    </row>
    <row r="25" ht="20" customHeight="1" s="94">
      <c r="B25" s="82" t="n"/>
      <c r="C25" s="82" t="n"/>
      <c r="D25" s="82" t="n"/>
      <c r="E25" s="82" t="n"/>
      <c r="F25" s="82" t="n"/>
      <c r="G25" s="82" t="n"/>
      <c r="H25" s="82" t="n"/>
      <c r="I25" s="82" t="n"/>
      <c r="J25" s="82" t="n"/>
      <c r="K25" s="82" t="n"/>
    </row>
    <row r="26" ht="20" customHeight="1" s="94">
      <c r="B26" s="81" t="inlineStr">
        <is>
          <t>MÉTODO MÚLTIPLE DE EBITDA</t>
        </is>
      </c>
      <c r="D26" s="25" t="inlineStr">
        <is>
          <t>VALOR TOTAL DE LA EMPRESA</t>
        </is>
      </c>
      <c r="E26" s="3" t="n"/>
      <c r="F26" s="3" t="n"/>
      <c r="I26" s="25" t="inlineStr">
        <is>
          <t>VALOR TOTAL DEL PATRIMONIO</t>
        </is>
      </c>
      <c r="J26" s="3" t="n"/>
      <c r="K26" s="3" t="n"/>
    </row>
    <row r="27" ht="20" customHeight="1" s="94">
      <c r="D27" s="55" t="inlineStr">
        <is>
          <t>TERMINAL EBITDA MÚLTIPLE</t>
        </is>
      </c>
      <c r="E27" s="56" t="n"/>
      <c r="F27" s="56" t="n"/>
      <c r="I27" s="55" t="inlineStr">
        <is>
          <t>TERMINAL EBITDA MÚLTIPLE</t>
        </is>
      </c>
      <c r="J27" s="56" t="n"/>
      <c r="K27" s="56" t="n"/>
    </row>
    <row r="28" ht="20" customHeight="1" s="94">
      <c r="D28" s="124" t="n">
        <v>1</v>
      </c>
      <c r="E28" s="124" t="n">
        <v>2</v>
      </c>
      <c r="F28" s="124" t="n">
        <v>3</v>
      </c>
      <c r="I28" s="125">
        <f>D28</f>
        <v/>
      </c>
      <c r="J28" s="125">
        <f>E28</f>
        <v/>
      </c>
      <c r="K28" s="125">
        <f>F28</f>
        <v/>
      </c>
    </row>
    <row r="29" ht="20" customHeight="1" s="94">
      <c r="B29" s="91" t="inlineStr">
        <is>
          <t>Descuento</t>
        </is>
      </c>
      <c r="C29" s="126">
        <f>$C$9</f>
        <v/>
      </c>
      <c r="D29" s="127">
        <f>NPV($C9,$D$24:$G$24,$H$24+D$28*$H$15)</f>
        <v/>
      </c>
      <c r="E29" s="127">
        <f>NPV($C9,$D$24:$G$24,$H$24+E$28*$H$15)</f>
        <v/>
      </c>
      <c r="F29" s="127">
        <f>NPV($C9,$D$24:$G$24,$H$24+F$28*$H$15)</f>
        <v/>
      </c>
      <c r="G29" s="91" t="inlineStr">
        <is>
          <t>Descuento</t>
        </is>
      </c>
      <c r="H29" s="126">
        <f>$C$9</f>
        <v/>
      </c>
      <c r="I29" s="127">
        <f>IFERROR(D29-$C$5,"")</f>
        <v/>
      </c>
      <c r="J29" s="127">
        <f>IFERROR(E29-$C$5,"")</f>
        <v/>
      </c>
      <c r="K29" s="127">
        <f>IFERROR(F29-$C$5,"")</f>
        <v/>
      </c>
    </row>
    <row r="30" ht="20" customHeight="1" s="94">
      <c r="B30" s="91" t="inlineStr">
        <is>
          <t>Tasa</t>
        </is>
      </c>
      <c r="C30" s="126">
        <f>$C$10</f>
        <v/>
      </c>
      <c r="D30" s="128">
        <f>NPV($C10,$D$24:$G$24,$H$24+D$28*$H$15)</f>
        <v/>
      </c>
      <c r="E30" s="128">
        <f>NPV($C10,$D$24:$G$24,$H$24+E$28*$H$15)</f>
        <v/>
      </c>
      <c r="F30" s="128">
        <f>NPV($C10,$D$24:$G$24,$H$24+F$28*$H$15)</f>
        <v/>
      </c>
      <c r="G30" s="91" t="inlineStr">
        <is>
          <t>Tasa</t>
        </is>
      </c>
      <c r="H30" s="126">
        <f>$C$10</f>
        <v/>
      </c>
      <c r="I30" s="128">
        <f>IFERROR(D30-$C$5,"")</f>
        <v/>
      </c>
      <c r="J30" s="128">
        <f>IFERROR(E30-$C$5,"")</f>
        <v/>
      </c>
      <c r="K30" s="128">
        <f>IFERROR(F30-$C$5,"")</f>
        <v/>
      </c>
    </row>
    <row r="31" ht="20" customHeight="1" s="94" thickBot="1">
      <c r="B31" s="91" t="inlineStr">
        <is>
          <t>(WACC)</t>
        </is>
      </c>
      <c r="C31" s="126">
        <f>$C$11</f>
        <v/>
      </c>
      <c r="D31" s="129">
        <f>NPV($C11,$D$24:$G$24,$H$24+D$28*$H$15)</f>
        <v/>
      </c>
      <c r="E31" s="129">
        <f>NPV($C11,$D$24:$G$24,$H$24+E$28*$H$15)</f>
        <v/>
      </c>
      <c r="F31" s="129">
        <f>NPV($C11,$D$24:$G$24,$H$24+F$28*$H$15)</f>
        <v/>
      </c>
      <c r="G31" s="91" t="inlineStr">
        <is>
          <t>(WACC)</t>
        </is>
      </c>
      <c r="H31" s="126">
        <f>$C$11</f>
        <v/>
      </c>
      <c r="I31" s="129">
        <f>IFERROR(D31-$C$5,"")</f>
        <v/>
      </c>
      <c r="J31" s="129">
        <f>IFERROR(E31-$C$5,"")</f>
        <v/>
      </c>
      <c r="K31" s="129">
        <f>IFERROR(F31-$C$5,"")</f>
        <v/>
      </c>
    </row>
    <row r="32" ht="11" customHeight="1" s="94">
      <c r="C32" s="37" t="n"/>
      <c r="D32" s="3" t="n"/>
      <c r="E32" s="3" t="n"/>
      <c r="F32" s="3" t="n"/>
      <c r="H32" s="43" t="n"/>
      <c r="I32" s="3" t="n"/>
      <c r="J32" s="3" t="n"/>
      <c r="K32" s="3" t="n"/>
    </row>
    <row r="33" ht="20" customHeight="1" s="94">
      <c r="C33" s="37" t="n"/>
      <c r="D33" s="25" t="inlineStr">
        <is>
          <t>TASA DE CRECIMIENTO DE PERPETUIDAD IMPLÍCITA</t>
        </is>
      </c>
      <c r="E33" s="3" t="n"/>
      <c r="F33" s="3" t="n"/>
      <c r="H33" s="43" t="n"/>
      <c r="I33" s="25" t="inlineStr">
        <is>
          <t>PRECIO TOTAL POR ACCIÓN</t>
        </is>
      </c>
      <c r="J33" s="3" t="n"/>
      <c r="K33" s="3" t="n"/>
    </row>
    <row r="34" ht="20" customHeight="1" s="94">
      <c r="C34" s="37" t="n"/>
      <c r="D34" s="55" t="inlineStr">
        <is>
          <t>TERMINAL EBITDA MÚLTIPLE</t>
        </is>
      </c>
      <c r="E34" s="56" t="n"/>
      <c r="F34" s="56" t="n"/>
      <c r="H34" s="43" t="n"/>
      <c r="I34" s="55" t="inlineStr">
        <is>
          <t>TERMINAL EBITDA MÚLTIPLE</t>
        </is>
      </c>
      <c r="J34" s="56" t="n"/>
      <c r="K34" s="56" t="n"/>
    </row>
    <row r="35" ht="20" customHeight="1" s="94">
      <c r="C35" s="37" t="n"/>
      <c r="D35" s="125">
        <f>D28</f>
        <v/>
      </c>
      <c r="E35" s="125">
        <f>E28</f>
        <v/>
      </c>
      <c r="F35" s="125">
        <f>F28</f>
        <v/>
      </c>
      <c r="H35" s="43" t="n"/>
      <c r="I35" s="125">
        <f>I28</f>
        <v/>
      </c>
      <c r="J35" s="125">
        <f>J28</f>
        <v/>
      </c>
      <c r="K35" s="125">
        <f>K28</f>
        <v/>
      </c>
    </row>
    <row r="36" ht="20" customHeight="1" s="94">
      <c r="B36" s="91" t="inlineStr">
        <is>
          <t>Descuento</t>
        </is>
      </c>
      <c r="C36" s="126">
        <f>$C$9</f>
        <v/>
      </c>
      <c r="D36" s="113">
        <f>IFERROR((D$35*$H$15*$C36-$H$24)/(D$35*$H$15+$H$24),"")</f>
        <v/>
      </c>
      <c r="E36" s="113">
        <f>IFERROR((E$35*$H$15*$C36-$H$24)/(E$35*$H$15+$H$24),"")</f>
        <v/>
      </c>
      <c r="F36" s="113">
        <f>IFERROR((F$35*$H$15*$C36-$H$24)/(F$35*$H$15+$H$24),"")</f>
        <v/>
      </c>
      <c r="G36" s="91" t="inlineStr">
        <is>
          <t>Descuento</t>
        </is>
      </c>
      <c r="H36" s="126">
        <f>$C$9</f>
        <v/>
      </c>
      <c r="I36" s="63">
        <f>IFERROR(I29/$C$6,"")</f>
        <v/>
      </c>
      <c r="J36" s="63">
        <f>IFERROR(J29/$C$6,"")</f>
        <v/>
      </c>
      <c r="K36" s="63">
        <f>IFERROR(K29/$C$6,"")</f>
        <v/>
      </c>
    </row>
    <row r="37" ht="20" customHeight="1" s="94">
      <c r="B37" s="91" t="inlineStr">
        <is>
          <t>Tasa</t>
        </is>
      </c>
      <c r="C37" s="126">
        <f>$C$10</f>
        <v/>
      </c>
      <c r="D37" s="113">
        <f>IFERROR((D$35*$H$15*$C37-$H$24)/(D$35*$H$15+$H$24),"")</f>
        <v/>
      </c>
      <c r="E37" s="113">
        <f>IFERROR((E$35*$H$15*$C37-$H$24)/(E$35*$H$15+$H$24),"")</f>
        <v/>
      </c>
      <c r="F37" s="113">
        <f>IFERROR((F$35*$H$15*$C37-$H$24)/(F$35*$H$15+$H$24),"")</f>
        <v/>
      </c>
      <c r="G37" s="91" t="inlineStr">
        <is>
          <t>Tasa</t>
        </is>
      </c>
      <c r="H37" s="126">
        <f>$C$10</f>
        <v/>
      </c>
      <c r="I37" s="64">
        <f>IFERROR(I30/$C$6,"")</f>
        <v/>
      </c>
      <c r="J37" s="64">
        <f>IFERROR(J30/$C$6,"")</f>
        <v/>
      </c>
      <c r="K37" s="64">
        <f>IFERROR(K30/$C$6,"")</f>
        <v/>
      </c>
    </row>
    <row r="38" ht="20" customHeight="1" s="94" thickBot="1">
      <c r="B38" s="91" t="inlineStr">
        <is>
          <t>(WACC)</t>
        </is>
      </c>
      <c r="C38" s="126">
        <f>$C$11</f>
        <v/>
      </c>
      <c r="D38" s="130">
        <f>IFERROR((D$35*$H$15*$C38-$H$24)/(D$35*$H$15+$H$24),"")</f>
        <v/>
      </c>
      <c r="E38" s="130">
        <f>IFERROR((E$35*$H$15*$C38-$H$24)/(E$35*$H$15+$H$24),"")</f>
        <v/>
      </c>
      <c r="F38" s="130">
        <f>IFERROR((F$35*$H$15*$C38-$H$24)/(F$35*$H$15+$H$24),"")</f>
        <v/>
      </c>
      <c r="G38" s="91" t="inlineStr">
        <is>
          <t>(WACC)</t>
        </is>
      </c>
      <c r="H38" s="126">
        <f>$C$11</f>
        <v/>
      </c>
      <c r="I38" s="65">
        <f>IFERROR(I31/$C$6,"")</f>
        <v/>
      </c>
      <c r="J38" s="65">
        <f>IFERROR(J31/$C$6,"")</f>
        <v/>
      </c>
      <c r="K38" s="65">
        <f>IFERROR(K31/$C$6,"")</f>
        <v/>
      </c>
    </row>
    <row r="39">
      <c r="C39" s="131" t="n"/>
      <c r="D39" s="132" t="n"/>
      <c r="E39" s="132" t="n"/>
      <c r="F39" s="132" t="n"/>
      <c r="H39" s="131" t="n"/>
      <c r="I39" s="54" t="n"/>
      <c r="J39" s="54" t="n"/>
      <c r="K39" s="54" t="n"/>
    </row>
    <row r="40" ht="20" customHeight="1" s="94">
      <c r="B40" s="81" t="inlineStr">
        <is>
          <t>MÉTODO DE CRECIMIENTO A PERPETUIDAD</t>
        </is>
      </c>
      <c r="D40" s="25" t="inlineStr">
        <is>
          <t>VALOR TOTAL DE LA EMPRESA</t>
        </is>
      </c>
      <c r="E40" s="3" t="n"/>
      <c r="F40" s="3" t="n"/>
      <c r="I40" s="25" t="inlineStr">
        <is>
          <t>VALOR TOTAL DEL PATRIMONIO</t>
        </is>
      </c>
      <c r="J40" s="3" t="n"/>
      <c r="K40" s="3" t="n"/>
    </row>
    <row r="41" ht="20" customHeight="1" s="94">
      <c r="D41" s="55" t="inlineStr">
        <is>
          <t>TASA DE CRECIMIENTO DE LA PERPETUIDAD TERMINAL</t>
        </is>
      </c>
      <c r="E41" s="56" t="n"/>
      <c r="F41" s="56" t="n"/>
      <c r="I41" s="55" t="inlineStr">
        <is>
          <t>TASA DE CRECIMIENTO DE LA PERPETUIDAD TERMINAL</t>
        </is>
      </c>
      <c r="J41" s="56" t="n"/>
      <c r="K41" s="56" t="n"/>
    </row>
    <row r="42" ht="20" customHeight="1" s="94">
      <c r="D42" s="102" t="n">
        <v>0.01</v>
      </c>
      <c r="E42" s="102" t="n">
        <v>0.02</v>
      </c>
      <c r="F42" s="102" t="n">
        <v>0.03</v>
      </c>
      <c r="I42" s="113">
        <f>D42</f>
        <v/>
      </c>
      <c r="J42" s="113">
        <f>E42</f>
        <v/>
      </c>
      <c r="K42" s="113">
        <f>F42</f>
        <v/>
      </c>
    </row>
    <row r="43" ht="20" customHeight="1" s="94">
      <c r="B43" s="91" t="inlineStr">
        <is>
          <t>Descuento</t>
        </is>
      </c>
      <c r="C43" s="126">
        <f>$C$9</f>
        <v/>
      </c>
      <c r="D43" s="127">
        <f>IFERROR(NPV($C43,$D$24:$G$24,$H$24+$H$24*(1+D$42)/($C43-D$42)),"")</f>
        <v/>
      </c>
      <c r="E43" s="127">
        <f>IFERROR(NPV($C43,$D$24:$G$24,$H$24+$H$24*(1+E$42)/($C43-E$42)),"")</f>
        <v/>
      </c>
      <c r="F43" s="127">
        <f>IFERROR(NPV($C43,$D$24:$G$24,$H$24+$H$24*(1+F$42)/($C43-F$42)),"")</f>
        <v/>
      </c>
      <c r="G43" s="91" t="inlineStr">
        <is>
          <t>Descuento</t>
        </is>
      </c>
      <c r="H43" s="126">
        <f>$C$9</f>
        <v/>
      </c>
      <c r="I43" s="127">
        <f>IFERROR(D43-$C$5,"")</f>
        <v/>
      </c>
      <c r="J43" s="127">
        <f>IFERROR(E43-$C$5,"")</f>
        <v/>
      </c>
      <c r="K43" s="127">
        <f>IFERROR(F43-$C$5,"")</f>
        <v/>
      </c>
    </row>
    <row r="44" ht="20" customHeight="1" s="94">
      <c r="B44" s="91" t="inlineStr">
        <is>
          <t>Tasa</t>
        </is>
      </c>
      <c r="C44" s="126">
        <f>$C$10</f>
        <v/>
      </c>
      <c r="D44" s="128">
        <f>IFERROR(NPV($C44,$D$24:$G$24,$H$24+$H$24*(1+D$42)/($C44-D$42)),"")</f>
        <v/>
      </c>
      <c r="E44" s="128">
        <f>IFERROR(NPV($C44,$D$24:$G$24,$H$24+$H$24*(1+E$42)/($C44-E$42)),"")</f>
        <v/>
      </c>
      <c r="F44" s="128">
        <f>IFERROR(NPV($C44,$D$24:$G$24,$H$24+$H$24*(1+F$42)/($C44-F$42)),"")</f>
        <v/>
      </c>
      <c r="G44" s="91" t="inlineStr">
        <is>
          <t>Tasa</t>
        </is>
      </c>
      <c r="H44" s="126">
        <f>$C$10</f>
        <v/>
      </c>
      <c r="I44" s="128">
        <f>IFERROR(D44-$C$5,"")</f>
        <v/>
      </c>
      <c r="J44" s="128">
        <f>IFERROR(E44-$C$5,"")</f>
        <v/>
      </c>
      <c r="K44" s="128">
        <f>IFERROR(F44-$C$5,"")</f>
        <v/>
      </c>
    </row>
    <row r="45" ht="20" customHeight="1" s="94" thickBot="1">
      <c r="B45" s="91" t="inlineStr">
        <is>
          <t>(WACC)</t>
        </is>
      </c>
      <c r="C45" s="126">
        <f>$C$11</f>
        <v/>
      </c>
      <c r="D45" s="129">
        <f>IFERROR(NPV($C45,$D$24:$G$24,$H$24+$H$24*(1+D$42)/($C45-D$42)),"")</f>
        <v/>
      </c>
      <c r="E45" s="129">
        <f>IFERROR(NPV($C45,$D$24:$G$24,$H$24+$H$24*(1+E$42)/($C45-E$42)),"")</f>
        <v/>
      </c>
      <c r="F45" s="129">
        <f>IFERROR(NPV($C45,$D$24:$G$24,$H$24+$H$24*(1+F$42)/($C45-F$42)),"")</f>
        <v/>
      </c>
      <c r="G45" s="91" t="inlineStr">
        <is>
          <t>(WACC)</t>
        </is>
      </c>
      <c r="H45" s="126">
        <f>$C$11</f>
        <v/>
      </c>
      <c r="I45" s="129">
        <f>IFERROR(D45-$C$5,"")</f>
        <v/>
      </c>
      <c r="J45" s="129">
        <f>IFERROR(E45-$C$5,"")</f>
        <v/>
      </c>
      <c r="K45" s="129">
        <f>IFERROR(F45-$C$5,"")</f>
        <v/>
      </c>
    </row>
    <row r="46" ht="11" customHeight="1" s="94">
      <c r="C46" s="43" t="n"/>
      <c r="D46" s="3" t="n"/>
      <c r="E46" s="3" t="n"/>
      <c r="F46" s="3" t="n"/>
      <c r="H46" s="43" t="n"/>
      <c r="I46" s="3" t="n"/>
      <c r="J46" s="3" t="n"/>
      <c r="K46" s="3" t="n"/>
    </row>
    <row r="47" ht="20" customHeight="1" s="94">
      <c r="C47" s="43" t="n"/>
      <c r="D47" s="25" t="inlineStr">
        <is>
          <t>MÚLTIPLO DE EBITDA TERMINAL IMPLÍCITO</t>
        </is>
      </c>
      <c r="E47" s="3" t="n"/>
      <c r="F47" s="3" t="n"/>
      <c r="H47" s="43" t="n"/>
      <c r="I47" s="25" t="inlineStr">
        <is>
          <t>PRECIO TOTAL POR ACCIÓN</t>
        </is>
      </c>
      <c r="J47" s="3" t="n"/>
      <c r="K47" s="3" t="n"/>
    </row>
    <row r="48" ht="20" customHeight="1" s="94">
      <c r="C48" s="43" t="n"/>
      <c r="D48" s="55" t="inlineStr">
        <is>
          <t>TASA DE CRECIMIENTO DE LA PERPETUIDAD TERMINAL</t>
        </is>
      </c>
      <c r="E48" s="56" t="n"/>
      <c r="F48" s="56" t="n"/>
      <c r="H48" s="43" t="n"/>
      <c r="I48" s="55" t="inlineStr">
        <is>
          <t>TASA DE CRECIMIENTO DE LA PERPETUIDAD TERMINAL</t>
        </is>
      </c>
      <c r="J48" s="56" t="n"/>
      <c r="K48" s="56" t="n"/>
    </row>
    <row r="49" ht="20" customHeight="1" s="94">
      <c r="C49" s="43" t="n"/>
      <c r="D49" s="113">
        <f>D42</f>
        <v/>
      </c>
      <c r="E49" s="113">
        <f>E42</f>
        <v/>
      </c>
      <c r="F49" s="113">
        <f>F42</f>
        <v/>
      </c>
      <c r="H49" s="43" t="n"/>
      <c r="I49" s="113">
        <f>I42</f>
        <v/>
      </c>
      <c r="J49" s="113">
        <f>J42</f>
        <v/>
      </c>
      <c r="K49" s="113">
        <f>K42</f>
        <v/>
      </c>
    </row>
    <row r="50" ht="20" customHeight="1" s="94">
      <c r="B50" s="91" t="inlineStr">
        <is>
          <t>Descuento</t>
        </is>
      </c>
      <c r="C50" s="126">
        <f>$C$9</f>
        <v/>
      </c>
      <c r="D50" s="125">
        <f>IFERROR($H$24*(1+D$49)/($C50-D$49)/$H$15,"")</f>
        <v/>
      </c>
      <c r="E50" s="125">
        <f>IFERROR($H$24*(1+E$49)/($C50-E$49)/$H$15,"")</f>
        <v/>
      </c>
      <c r="F50" s="125">
        <f>IFERROR($H$24*(1+F$49)/($C50-F$49)/$H$15,"")</f>
        <v/>
      </c>
      <c r="G50" s="91" t="inlineStr">
        <is>
          <t>Descuento</t>
        </is>
      </c>
      <c r="H50" s="126">
        <f>$C$9</f>
        <v/>
      </c>
      <c r="I50" s="63">
        <f>IFERROR(I43/$C$6,"")</f>
        <v/>
      </c>
      <c r="J50" s="63">
        <f>IFERROR(J43/$C$6,"")</f>
        <v/>
      </c>
      <c r="K50" s="63">
        <f>IFERROR(K43/$C$6,"")</f>
        <v/>
      </c>
    </row>
    <row r="51" ht="20" customHeight="1" s="94">
      <c r="B51" s="91" t="inlineStr">
        <is>
          <t>Tasa</t>
        </is>
      </c>
      <c r="C51" s="126">
        <f>$C$10</f>
        <v/>
      </c>
      <c r="D51" s="125">
        <f>IFERROR($H$24*(1+D$49)/($C51-D$49)/$H$15,"")</f>
        <v/>
      </c>
      <c r="E51" s="125">
        <f>IFERROR($H$24*(1+E$49)/($C51-E$49)/$H$15,"")</f>
        <v/>
      </c>
      <c r="F51" s="125">
        <f>IFERROR($H$24*(1+F$49)/($C51-F$49)/$H$15,"")</f>
        <v/>
      </c>
      <c r="G51" s="91" t="inlineStr">
        <is>
          <t>Tasa</t>
        </is>
      </c>
      <c r="H51" s="126">
        <f>$C$10</f>
        <v/>
      </c>
      <c r="I51" s="64">
        <f>IFERROR(I44/$C$6,"")</f>
        <v/>
      </c>
      <c r="J51" s="64">
        <f>IFERROR(J44/$C$6,"")</f>
        <v/>
      </c>
      <c r="K51" s="64">
        <f>IFERROR(K44/$C$6,"")</f>
        <v/>
      </c>
    </row>
    <row r="52" ht="20" customHeight="1" s="94" thickBot="1">
      <c r="B52" s="91" t="inlineStr">
        <is>
          <t>(WACC)</t>
        </is>
      </c>
      <c r="C52" s="126">
        <f>$C$11</f>
        <v/>
      </c>
      <c r="D52" s="133">
        <f>IFERROR($H$24*(1+D$49)/($C52-D$49)/$H$15,"")</f>
        <v/>
      </c>
      <c r="E52" s="133">
        <f>IFERROR($H$24*(1+E$49)/($C52-E$49)/$H$15,"")</f>
        <v/>
      </c>
      <c r="F52" s="133">
        <f>IFERROR($H$24*(1+F$49)/($C52-F$49)/$H$15,"")</f>
        <v/>
      </c>
      <c r="G52" s="91" t="inlineStr">
        <is>
          <t>(WACC)</t>
        </is>
      </c>
      <c r="H52" s="126">
        <f>$C$11</f>
        <v/>
      </c>
      <c r="I52" s="65">
        <f>IFERROR(I45/$C$6,"")</f>
        <v/>
      </c>
      <c r="J52" s="65">
        <f>IFERROR(J45/$C$6,"")</f>
        <v/>
      </c>
      <c r="K52" s="65">
        <f>IFERROR(K45/$C$6,"")</f>
        <v/>
      </c>
    </row>
    <row r="53" ht="20" customHeight="1" s="94">
      <c r="B53" s="92" t="n"/>
      <c r="C53" s="92" t="n"/>
      <c r="D53" s="92" t="n"/>
      <c r="E53" s="92" t="n"/>
      <c r="F53" s="92" t="n"/>
      <c r="G53" s="92" t="n"/>
      <c r="H53" s="92" t="n"/>
      <c r="I53" s="92" t="n"/>
      <c r="J53" s="92" t="n"/>
      <c r="K53" s="92" t="n"/>
    </row>
    <row r="54" ht="25" customFormat="1" customHeight="1" s="68">
      <c r="B54" s="93">
        <f>"(1) Asume una deuda neta de "&amp;TEXT(C5,"$0.0")&amp;" millones a partir de "&amp;TEXT(C7,"MM/DD/YY")&amp;"."</f>
        <v/>
      </c>
    </row>
    <row r="55" ht="25" customFormat="1" customHeight="1" s="68">
      <c r="B55" s="93">
        <f>"(2) Asume acciones diluidas en circulación de "&amp;TEXT(C6,"0.000")&amp;" millón."</f>
        <v/>
      </c>
    </row>
    <row r="56" ht="11" customHeight="1" s="94"/>
  </sheetData>
  <pageMargins left="0.3" right="0.3" top="0.3" bottom="0.3" header="0" footer="0"/>
  <pageSetup orientation="landscape" scale="88" fitToHeight="0" horizontalDpi="0" verticalDpi="0"/>
  <rowBreaks count="1" manualBreakCount="1">
    <brk id="25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94"/>
    <row r="2" ht="105" customHeight="1" s="94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2020-07-07T19:08:39Z</dcterms:modified>
  <cp:lastModifiedBy>ragaz</cp:lastModifiedBy>
</cp:coreProperties>
</file>