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autoCompressPictures="0"/>
  <mc:AlternateContent xmlns:mc="http://schemas.openxmlformats.org/markup-compatibility/2006">
    <mc:Choice Requires="x15">
      <x15ac:absPath xmlns:x15ac="http://schemas.microsoft.com/office/spreadsheetml/2010/11/ac" url="S:\Favorites\Smartsheet\Weloc-01405\05_Delivery\ES\excel-construction-project-management-templates\"/>
    </mc:Choice>
  </mc:AlternateContent>
  <xr:revisionPtr revIDLastSave="0" documentId="13_ncr:1_{2D9409C5-0CE6-40EE-9DE0-2F80C2D132FC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EJEMPLO Panel de construcción" sheetId="11" r:id="rId1"/>
    <sheet name="EN BLANCO Panel de construcció" sheetId="4" r:id="rId2"/>
    <sheet name="- Descargo de responsabilidad -" sheetId="9" r:id="rId3"/>
  </sheets>
  <externalReferences>
    <externalReference r:id="rId4"/>
    <externalReference r:id="rId5"/>
  </externalReferences>
  <definedNames>
    <definedName name="Interval">'[1]Office Work Schedule'!#REF!</definedName>
    <definedName name="_xlnm.Print_Area" localSheetId="0">'EJEMPLO Panel de construcción'!$B$4:$T$33</definedName>
    <definedName name="_xlnm.Print_Area" localSheetId="1">'EN BLANCO Panel de construcció'!$B$1:$T$33</definedName>
    <definedName name="Priority" localSheetId="2">#REF!</definedName>
    <definedName name="Priority">#REF!</definedName>
    <definedName name="ScheduleStart">'[1]Office Work Schedule'!#REF!</definedName>
    <definedName name="Status">#REF!</definedName>
    <definedName name="Type" localSheetId="2">'[2]Maintenance Work Order'!#REF!</definedName>
    <definedName name="Type" localSheetId="0">'EJEMPLO Panel de construcción'!#REF!</definedName>
    <definedName name="Type" localSheetId="1">'EN BLANCO Panel de construcció'!#REF!</definedName>
    <definedName name="Type">#REF!</definedName>
    <definedName name="YesNo">#REF!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21" i="4" l="1"/>
  <c r="M22" i="4"/>
  <c r="M23" i="4"/>
  <c r="M24" i="4"/>
  <c r="M25" i="4"/>
  <c r="M26" i="4"/>
  <c r="M27" i="4"/>
  <c r="M28" i="4"/>
  <c r="M29" i="4"/>
  <c r="M30" i="4"/>
  <c r="M31" i="4"/>
  <c r="M32" i="4"/>
  <c r="M33" i="4"/>
  <c r="M20" i="4"/>
  <c r="K32" i="4"/>
  <c r="K33" i="4"/>
  <c r="K21" i="4"/>
  <c r="K22" i="4"/>
  <c r="K23" i="4"/>
  <c r="K24" i="4"/>
  <c r="K25" i="4"/>
  <c r="K26" i="4"/>
  <c r="K27" i="4"/>
  <c r="K28" i="4"/>
  <c r="K29" i="4"/>
  <c r="K30" i="4"/>
  <c r="K31" i="4"/>
  <c r="K20" i="4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20" i="11"/>
  <c r="O39" i="11"/>
  <c r="O40" i="11"/>
  <c r="O41" i="11"/>
  <c r="O42" i="11"/>
  <c r="O43" i="11"/>
  <c r="O44" i="11"/>
  <c r="O45" i="11"/>
  <c r="O46" i="11"/>
  <c r="O47" i="11"/>
  <c r="O48" i="11"/>
  <c r="O49" i="11"/>
  <c r="O50" i="11"/>
  <c r="O51" i="11"/>
  <c r="O52" i="11"/>
  <c r="O53" i="11"/>
  <c r="O54" i="11"/>
  <c r="O55" i="11"/>
  <c r="G47" i="11"/>
  <c r="G46" i="11"/>
  <c r="G45" i="11"/>
  <c r="G44" i="11"/>
  <c r="G8" i="11" s="1"/>
  <c r="I43" i="11"/>
  <c r="J8" i="11" s="1"/>
  <c r="G43" i="11"/>
  <c r="C43" i="11"/>
  <c r="I42" i="11"/>
  <c r="G42" i="11"/>
  <c r="E42" i="11"/>
  <c r="C42" i="11"/>
  <c r="I41" i="11"/>
  <c r="G41" i="11"/>
  <c r="E41" i="11"/>
  <c r="C41" i="11"/>
  <c r="I40" i="11"/>
  <c r="G40" i="11"/>
  <c r="E40" i="11"/>
  <c r="C40" i="11"/>
  <c r="I39" i="11"/>
  <c r="G39" i="11"/>
  <c r="E39" i="11"/>
  <c r="C39" i="11"/>
  <c r="D12" i="11"/>
  <c r="D11" i="11"/>
  <c r="B8" i="11"/>
  <c r="H5" i="11"/>
  <c r="B8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39" i="4"/>
  <c r="I40" i="4"/>
  <c r="I41" i="4"/>
  <c r="I42" i="4"/>
  <c r="I43" i="4"/>
  <c r="J8" i="4" s="1"/>
  <c r="I39" i="4"/>
  <c r="D13" i="11"/>
  <c r="E40" i="4"/>
  <c r="E41" i="4"/>
  <c r="E42" i="4"/>
  <c r="E39" i="4"/>
  <c r="C40" i="4"/>
  <c r="C41" i="4"/>
  <c r="C42" i="4"/>
  <c r="C43" i="4"/>
  <c r="C39" i="4"/>
  <c r="G40" i="4"/>
  <c r="G41" i="4"/>
  <c r="G42" i="4"/>
  <c r="G43" i="4"/>
  <c r="G44" i="4"/>
  <c r="G8" i="4" s="1"/>
  <c r="G45" i="4"/>
  <c r="G46" i="4"/>
  <c r="G47" i="4"/>
  <c r="G39" i="4"/>
  <c r="D12" i="4"/>
  <c r="D11" i="4"/>
  <c r="H5" i="4"/>
  <c r="E8" i="4"/>
  <c r="D13" i="4"/>
  <c r="E8" i="11" l="1"/>
</calcChain>
</file>

<file path=xl/sharedStrings.xml><?xml version="1.0" encoding="utf-8"?>
<sst xmlns="http://schemas.openxmlformats.org/spreadsheetml/2006/main" count="326" uniqueCount="112">
  <si>
    <t>Ejemplo de panel de gestión de proyectos de construcción</t>
  </si>
  <si>
    <t xml:space="preserve">Introduzca los datos del proyecto a continuación; los diagramas, los gráficos y la información resumida se completarán automáticamente. Las celdas sombreadas también se completarán automáticamente. </t>
  </si>
  <si>
    <t xml:space="preserve">En esta pestaña, se incluyen datos de ejemplo.  Para comenzar a crear su panel, utilice la pestaña EN BLANCO. Si es necesario, ingrese datos alternativos del menú desplegable en las tablas en la parte inferior de esta pestaña. </t>
  </si>
  <si>
    <t>Nombre de la cartera</t>
  </si>
  <si>
    <t>División de Infraestructura y carreteras</t>
  </si>
  <si>
    <t>Presupuesto total</t>
  </si>
  <si>
    <t>Financiamiento de la cartera</t>
  </si>
  <si>
    <t>Presupuesto</t>
  </si>
  <si>
    <t>Real</t>
  </si>
  <si>
    <t>Saldo</t>
  </si>
  <si>
    <t>Nivel de estado del proyecto</t>
  </si>
  <si>
    <t>Datos del proyecto</t>
  </si>
  <si>
    <t>Datos del menú desplegable y del gráfico</t>
  </si>
  <si>
    <t xml:space="preserve">Si es necesario, ingrese datos alternativos del menú desplegable en las tablas a continuación. </t>
  </si>
  <si>
    <t xml:space="preserve">Las columnas de cantidad se calculan automáticamente para completar los gráficos del panel; no las altere. </t>
  </si>
  <si>
    <t>Nivel de estado</t>
  </si>
  <si>
    <t>HAGA CLIC AQUÍ PARA CREAR EN SMARTSHEET</t>
  </si>
  <si>
    <t>Prioridad</t>
  </si>
  <si>
    <t>Alta</t>
  </si>
  <si>
    <t>Media</t>
  </si>
  <si>
    <t>Extrema</t>
  </si>
  <si>
    <t>Baja</t>
  </si>
  <si>
    <t>ID. del proyecto</t>
  </si>
  <si>
    <t>IT-P12001</t>
  </si>
  <si>
    <t>IT-P12002</t>
  </si>
  <si>
    <t>IT-P12003</t>
  </si>
  <si>
    <t>IT-P12004</t>
  </si>
  <si>
    <t>IT-P12005</t>
  </si>
  <si>
    <t>IT-P12006</t>
  </si>
  <si>
    <t>IT-P12007</t>
  </si>
  <si>
    <t>IT-P12008</t>
  </si>
  <si>
    <t>IT-P12009</t>
  </si>
  <si>
    <t>IT-P12010</t>
  </si>
  <si>
    <t>IT-P12011</t>
  </si>
  <si>
    <t>IT-P12012</t>
  </si>
  <si>
    <t>IT-P12013</t>
  </si>
  <si>
    <t>IT-P12014</t>
  </si>
  <si>
    <t>Variación de costos</t>
  </si>
  <si>
    <t>Nombre del proyecto</t>
  </si>
  <si>
    <t>Nivel de prioridad</t>
  </si>
  <si>
    <t>Estado</t>
  </si>
  <si>
    <t>En espera</t>
  </si>
  <si>
    <t>En progreso</t>
  </si>
  <si>
    <t>Planificación</t>
  </si>
  <si>
    <t>Aprobado</t>
  </si>
  <si>
    <t>Propuesto</t>
  </si>
  <si>
    <t>Monitorear</t>
  </si>
  <si>
    <t>Solicitado</t>
  </si>
  <si>
    <t>Completado</t>
  </si>
  <si>
    <t>Otro</t>
  </si>
  <si>
    <t>Administrador de cartera</t>
  </si>
  <si>
    <t>Marta Hicks</t>
  </si>
  <si>
    <t>% promedio completado</t>
  </si>
  <si>
    <t>Resumen del proyecto</t>
  </si>
  <si>
    <t>Proyectos totales</t>
  </si>
  <si>
    <t>Proyectos en curso</t>
  </si>
  <si>
    <t>Progreso del proyecto</t>
  </si>
  <si>
    <t>Gerente del proyecto</t>
  </si>
  <si>
    <t>Olivia Carter</t>
  </si>
  <si>
    <t>Petrus Nishimura</t>
  </si>
  <si>
    <t>Raghu Prakash</t>
  </si>
  <si>
    <t>Sarah Goodwin</t>
  </si>
  <si>
    <t>Henry McNeal</t>
  </si>
  <si>
    <t>Tamika Marshall</t>
  </si>
  <si>
    <t>Victoria Pearson</t>
  </si>
  <si>
    <t>Romy Bailey</t>
  </si>
  <si>
    <t>Muy improbable</t>
  </si>
  <si>
    <t>Improbable</t>
  </si>
  <si>
    <t>Posible</t>
  </si>
  <si>
    <t>Probable</t>
  </si>
  <si>
    <t>Muy probable</t>
  </si>
  <si>
    <t>Fecha de la última actualización</t>
  </si>
  <si>
    <t>21/10/20XX</t>
  </si>
  <si>
    <t>Proyectos de alto riesgo</t>
  </si>
  <si>
    <t>Presupuesto menos gastos reales</t>
  </si>
  <si>
    <t>Fecha de finalización prevista</t>
  </si>
  <si>
    <t>Número de días restantes</t>
  </si>
  <si>
    <t>Radar de riesgos</t>
  </si>
  <si>
    <t>Objetivo estratégico del proyecto</t>
  </si>
  <si>
    <t>Porcentaje de proyecto completado</t>
  </si>
  <si>
    <t>Objetivo 
estratégico</t>
  </si>
  <si>
    <t>Mejorar la lealtad del cliente</t>
  </si>
  <si>
    <t>Modernizar la tecnología</t>
  </si>
  <si>
    <t>Expandirse a través de fusiones y adquisiciones</t>
  </si>
  <si>
    <t>Crecer e innovar</t>
  </si>
  <si>
    <t>Aumentar el conocimiento de la marca</t>
  </si>
  <si>
    <t>Aumentar el valor del cliente</t>
  </si>
  <si>
    <t>Ampliar el alcance del mercado</t>
  </si>
  <si>
    <t>Aumentar los ingresos</t>
  </si>
  <si>
    <t>Generar clientes potenciales</t>
  </si>
  <si>
    <t>Aumentar las ventas</t>
  </si>
  <si>
    <t>Otro 2</t>
  </si>
  <si>
    <t>Otro 3</t>
  </si>
  <si>
    <t>Otro 4</t>
  </si>
  <si>
    <t>Otro 5</t>
  </si>
  <si>
    <t>Otro 6</t>
  </si>
  <si>
    <t>Otro 7</t>
  </si>
  <si>
    <t>Nivel de riesgo</t>
  </si>
  <si>
    <t>Cantidad</t>
  </si>
  <si>
    <t>Riesgos asociados</t>
  </si>
  <si>
    <t>Objetivo estratégico</t>
  </si>
  <si>
    <t>Resultado del análisis de costo-beneficio</t>
  </si>
  <si>
    <t xml:space="preserve">       </t>
  </si>
  <si>
    <t>Comentarios</t>
  </si>
  <si>
    <t>Archivos adjuntos o enlaces</t>
  </si>
  <si>
    <t xml:space="preserve">Panel de gestión de proyectos de construcción </t>
  </si>
  <si>
    <t xml:space="preserve">Si es necesario, ingrese datos alternativos del menú desplegable en las tablas en la parte inferior de esta pestaña. </t>
  </si>
  <si>
    <t>DD/MM/AA</t>
  </si>
  <si>
    <t xml:space="preserve">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él. Por lo tanto, la confianza que usted deposite en dicha información es estrictamente bajo su propio riesgo. </t>
  </si>
  <si>
    <t xml:space="preserve"> Cantidad</t>
  </si>
  <si>
    <t xml:space="preserve">Prioridad </t>
  </si>
  <si>
    <t xml:space="preserve">Riesgo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</si>
</sst>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(&quot;$&quot;* #,##0_);_(&quot;$&quot;* \(#,##0\);_(&quot;$&quot;* &quot;-&quot;??_);_(@_)"/>
    <numFmt numFmtId="165" formatCode="mm/dd/yy;@"/>
    <numFmt numFmtId="166" formatCode="0_);[Red]\(0\)"/>
    <numFmt numFmtId="167" formatCode="mm/dd/yyyy"/>
    <numFmt numFmtId="168" formatCode="&quot;$&quot;#,##0"/>
    <numFmt numFmtId="169" formatCode="&quot;$&quot;#,##0.00"/>
  </numFmts>
  <fonts count="33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entury Gothic"/>
      <family val="1"/>
    </font>
    <font>
      <sz val="10"/>
      <color theme="1"/>
      <name val="Century Gothic"/>
      <family val="1"/>
    </font>
    <font>
      <sz val="10"/>
      <color rgb="FF222222"/>
      <name val="Century Gothic"/>
      <family val="1"/>
    </font>
    <font>
      <b/>
      <sz val="10"/>
      <color theme="1"/>
      <name val="Century Gothic"/>
      <family val="1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/>
      <name val="Century Gothic"/>
      <family val="1"/>
    </font>
    <font>
      <i/>
      <sz val="12"/>
      <color theme="1"/>
      <name val="Century Gothic"/>
      <family val="1"/>
    </font>
    <font>
      <sz val="12"/>
      <color theme="1"/>
      <name val="Arial"/>
      <family val="2"/>
    </font>
    <font>
      <b/>
      <sz val="22"/>
      <color theme="0" tint="-0.499984740745262"/>
      <name val="Century GothiC "/>
    </font>
    <font>
      <b/>
      <sz val="10"/>
      <color theme="0" tint="-0.499984740745262"/>
      <name val="Century GothiC "/>
    </font>
    <font>
      <sz val="10"/>
      <color theme="1"/>
      <name val="Century GothiC "/>
    </font>
    <font>
      <i/>
      <sz val="16"/>
      <color theme="1"/>
      <name val="Century Gothic"/>
      <family val="1"/>
    </font>
    <font>
      <sz val="24"/>
      <color theme="1"/>
      <name val="Century Gothic"/>
      <family val="1"/>
    </font>
    <font>
      <sz val="14"/>
      <color theme="1"/>
      <name val="Century Gothic"/>
      <family val="1"/>
    </font>
    <font>
      <sz val="26"/>
      <color theme="1"/>
      <name val="Century Gothic"/>
      <family val="1"/>
    </font>
    <font>
      <sz val="14"/>
      <color theme="1"/>
      <name val="Century GothiC "/>
    </font>
    <font>
      <sz val="13"/>
      <color theme="1"/>
      <name val="Century GothiC "/>
    </font>
    <font>
      <sz val="16"/>
      <color theme="1"/>
      <name val="Century GothiC "/>
    </font>
    <font>
      <sz val="16"/>
      <color theme="1"/>
      <name val="Century Gothic"/>
      <family val="1"/>
    </font>
    <font>
      <sz val="16"/>
      <color rgb="FF222222"/>
      <name val="Century Gothic"/>
      <family val="1"/>
    </font>
    <font>
      <sz val="20"/>
      <color theme="1"/>
      <name val="Century Gothic"/>
      <family val="1"/>
    </font>
    <font>
      <sz val="16"/>
      <color theme="1" tint="0.34998626667073579"/>
      <name val="Century Gothic"/>
      <family val="1"/>
    </font>
    <font>
      <sz val="14"/>
      <color theme="1"/>
      <name val="Century Gothic"/>
      <family val="2"/>
    </font>
    <font>
      <sz val="13"/>
      <color theme="1"/>
      <name val="Century Gothic"/>
      <family val="2"/>
    </font>
    <font>
      <sz val="16"/>
      <color theme="1"/>
      <name val="Century Gothic"/>
      <family val="2"/>
    </font>
    <font>
      <b/>
      <sz val="11"/>
      <color theme="7" tint="-0.249977111117893"/>
      <name val="Century Gothic"/>
      <family val="2"/>
    </font>
    <font>
      <b/>
      <sz val="24"/>
      <color theme="1" tint="0.34998626667073579"/>
      <name val="Century Gothic"/>
      <family val="1"/>
    </font>
    <font>
      <b/>
      <u/>
      <sz val="22"/>
      <color theme="0"/>
      <name val="Century Gothic"/>
      <family val="2"/>
    </font>
  </fonts>
  <fills count="21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EBC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ck">
        <color rgb="FF00B0F0"/>
      </left>
      <right/>
      <top/>
      <bottom/>
      <diagonal/>
    </border>
    <border>
      <left style="thick">
        <color rgb="FF92D050"/>
      </left>
      <right/>
      <top/>
      <bottom/>
      <diagonal/>
    </border>
    <border>
      <left style="thick">
        <color rgb="FFFFC000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1" fillId="0" borderId="0"/>
    <xf numFmtId="0" fontId="3" fillId="0" borderId="0" applyNumberFormat="0" applyFill="0" applyBorder="0" applyAlignment="0" applyProtection="0"/>
  </cellStyleXfs>
  <cellXfs count="99">
    <xf numFmtId="0" fontId="0" fillId="0" borderId="0" xfId="0"/>
    <xf numFmtId="0" fontId="0" fillId="0" borderId="0" xfId="0" applyAlignment="1">
      <alignment wrapText="1"/>
    </xf>
    <xf numFmtId="0" fontId="4" fillId="0" borderId="0" xfId="0" applyFont="1"/>
    <xf numFmtId="0" fontId="6" fillId="0" borderId="0" xfId="0" applyFo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5" fillId="6" borderId="8" xfId="0" applyFont="1" applyFill="1" applyBorder="1" applyAlignment="1">
      <alignment horizontal="left" vertical="center" wrapText="1" indent="1"/>
    </xf>
    <xf numFmtId="0" fontId="12" fillId="0" borderId="0" xfId="0" applyFont="1"/>
    <xf numFmtId="0" fontId="13" fillId="12" borderId="0" xfId="0" applyFont="1" applyFill="1" applyAlignment="1">
      <alignment vertical="center"/>
    </xf>
    <xf numFmtId="0" fontId="14" fillId="12" borderId="0" xfId="0" applyFont="1" applyFill="1" applyAlignment="1">
      <alignment vertical="center"/>
    </xf>
    <xf numFmtId="0" fontId="15" fillId="0" borderId="0" xfId="0" applyFont="1"/>
    <xf numFmtId="0" fontId="9" fillId="0" borderId="0" xfId="6"/>
    <xf numFmtId="0" fontId="12" fillId="0" borderId="10" xfId="6" applyFont="1" applyBorder="1" applyAlignment="1">
      <alignment horizontal="left" vertical="center" wrapText="1" indent="2"/>
    </xf>
    <xf numFmtId="0" fontId="16" fillId="0" borderId="0" xfId="0" applyFont="1" applyAlignment="1">
      <alignment horizontal="left" vertical="center"/>
    </xf>
    <xf numFmtId="0" fontId="5" fillId="12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/>
    <xf numFmtId="0" fontId="5" fillId="12" borderId="0" xfId="0" applyFont="1" applyFill="1"/>
    <xf numFmtId="166" fontId="5" fillId="6" borderId="8" xfId="0" applyNumberFormat="1" applyFont="1" applyFill="1" applyBorder="1" applyAlignment="1">
      <alignment horizontal="center" vertical="center" wrapText="1"/>
    </xf>
    <xf numFmtId="0" fontId="5" fillId="12" borderId="9" xfId="0" applyFont="1" applyFill="1" applyBorder="1" applyAlignment="1">
      <alignment horizontal="center" vertical="center" wrapText="1"/>
    </xf>
    <xf numFmtId="0" fontId="5" fillId="12" borderId="8" xfId="0" applyFont="1" applyFill="1" applyBorder="1" applyAlignment="1">
      <alignment horizontal="left" vertical="center" wrapText="1" indent="1"/>
    </xf>
    <xf numFmtId="164" fontId="5" fillId="12" borderId="8" xfId="0" applyNumberFormat="1" applyFont="1" applyFill="1" applyBorder="1" applyAlignment="1">
      <alignment horizontal="left" vertical="center" wrapText="1"/>
    </xf>
    <xf numFmtId="165" fontId="5" fillId="12" borderId="8" xfId="0" applyNumberFormat="1" applyFont="1" applyFill="1" applyBorder="1" applyAlignment="1">
      <alignment horizontal="center" vertical="center" wrapText="1"/>
    </xf>
    <xf numFmtId="9" fontId="5" fillId="12" borderId="8" xfId="5" applyFont="1" applyFill="1" applyBorder="1" applyAlignment="1">
      <alignment horizontal="center" vertical="center" wrapText="1"/>
    </xf>
    <xf numFmtId="165" fontId="5" fillId="12" borderId="1" xfId="0" applyNumberFormat="1" applyFont="1" applyFill="1" applyBorder="1" applyAlignment="1">
      <alignment horizontal="center" vertical="center" wrapText="1"/>
    </xf>
    <xf numFmtId="0" fontId="5" fillId="12" borderId="6" xfId="0" applyFont="1" applyFill="1" applyBorder="1" applyAlignment="1">
      <alignment horizontal="center" vertical="center" wrapText="1"/>
    </xf>
    <xf numFmtId="0" fontId="5" fillId="12" borderId="2" xfId="0" applyFont="1" applyFill="1" applyBorder="1" applyAlignment="1">
      <alignment horizontal="left" vertical="center" wrapText="1" indent="1"/>
    </xf>
    <xf numFmtId="164" fontId="5" fillId="12" borderId="2" xfId="0" applyNumberFormat="1" applyFont="1" applyFill="1" applyBorder="1" applyAlignment="1">
      <alignment horizontal="left" vertical="center" wrapText="1"/>
    </xf>
    <xf numFmtId="165" fontId="5" fillId="12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4" fillId="0" borderId="0" xfId="0" applyFont="1" applyAlignment="1">
      <alignment vertical="top"/>
    </xf>
    <xf numFmtId="0" fontId="18" fillId="0" borderId="0" xfId="0" applyFont="1" applyAlignment="1">
      <alignment vertical="center"/>
    </xf>
    <xf numFmtId="0" fontId="18" fillId="0" borderId="0" xfId="0" applyFont="1" applyAlignment="1">
      <alignment vertical="top"/>
    </xf>
    <xf numFmtId="0" fontId="19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5" fillId="12" borderId="9" xfId="0" applyFont="1" applyFill="1" applyBorder="1" applyAlignment="1">
      <alignment horizontal="left" vertical="center" wrapText="1" indent="1"/>
    </xf>
    <xf numFmtId="0" fontId="5" fillId="12" borderId="6" xfId="0" applyFont="1" applyFill="1" applyBorder="1" applyAlignment="1">
      <alignment horizontal="left" vertical="center" wrapText="1" indent="1"/>
    </xf>
    <xf numFmtId="0" fontId="5" fillId="16" borderId="3" xfId="0" applyFont="1" applyFill="1" applyBorder="1" applyAlignment="1">
      <alignment horizontal="center" vertical="center" wrapText="1"/>
    </xf>
    <xf numFmtId="0" fontId="5" fillId="16" borderId="5" xfId="0" applyFont="1" applyFill="1" applyBorder="1" applyAlignment="1">
      <alignment horizontal="left" vertical="center" wrapText="1" indent="1"/>
    </xf>
    <xf numFmtId="0" fontId="5" fillId="16" borderId="3" xfId="0" applyFont="1" applyFill="1" applyBorder="1" applyAlignment="1">
      <alignment horizontal="left" vertical="center" wrapText="1" indent="1"/>
    </xf>
    <xf numFmtId="0" fontId="5" fillId="16" borderId="7" xfId="0" applyFont="1" applyFill="1" applyBorder="1" applyAlignment="1">
      <alignment horizontal="left" vertical="center" wrapText="1" indent="1"/>
    </xf>
    <xf numFmtId="0" fontId="5" fillId="12" borderId="8" xfId="0" applyFont="1" applyFill="1" applyBorder="1" applyAlignment="1">
      <alignment horizontal="left" vertical="center" wrapText="1" indent="2"/>
    </xf>
    <xf numFmtId="0" fontId="5" fillId="12" borderId="2" xfId="0" applyFont="1" applyFill="1" applyBorder="1" applyAlignment="1">
      <alignment horizontal="left" vertical="center" wrapText="1" indent="2"/>
    </xf>
    <xf numFmtId="0" fontId="24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 wrapText="1"/>
    </xf>
    <xf numFmtId="0" fontId="5" fillId="17" borderId="3" xfId="0" applyFont="1" applyFill="1" applyBorder="1" applyAlignment="1">
      <alignment horizontal="center" vertical="center" wrapText="1"/>
    </xf>
    <xf numFmtId="0" fontId="5" fillId="14" borderId="3" xfId="0" applyFont="1" applyFill="1" applyBorder="1" applyAlignment="1">
      <alignment horizontal="center" vertical="center" wrapText="1"/>
    </xf>
    <xf numFmtId="0" fontId="5" fillId="13" borderId="3" xfId="0" applyFont="1" applyFill="1" applyBorder="1" applyAlignment="1">
      <alignment horizontal="center" vertical="center" wrapText="1"/>
    </xf>
    <xf numFmtId="164" fontId="5" fillId="18" borderId="8" xfId="0" applyNumberFormat="1" applyFont="1" applyFill="1" applyBorder="1" applyAlignment="1">
      <alignment horizontal="left" vertical="center" wrapText="1"/>
    </xf>
    <xf numFmtId="9" fontId="5" fillId="12" borderId="8" xfId="5" applyFont="1" applyFill="1" applyBorder="1" applyAlignment="1">
      <alignment horizontal="left" vertical="center" wrapText="1" indent="1"/>
    </xf>
    <xf numFmtId="0" fontId="17" fillId="0" borderId="0" xfId="0" applyFont="1" applyAlignment="1">
      <alignment vertical="top"/>
    </xf>
    <xf numFmtId="0" fontId="5" fillId="0" borderId="8" xfId="0" applyFont="1" applyBorder="1" applyAlignment="1">
      <alignment horizontal="left" vertical="center" indent="1"/>
    </xf>
    <xf numFmtId="0" fontId="5" fillId="0" borderId="0" xfId="0" applyFont="1" applyAlignment="1">
      <alignment horizontal="left" vertical="center" wrapText="1" indent="1"/>
    </xf>
    <xf numFmtId="0" fontId="5" fillId="16" borderId="8" xfId="0" applyFont="1" applyFill="1" applyBorder="1" applyAlignment="1">
      <alignment horizontal="left" vertical="center" wrapText="1" indent="1"/>
    </xf>
    <xf numFmtId="0" fontId="5" fillId="12" borderId="8" xfId="0" applyFont="1" applyFill="1" applyBorder="1" applyAlignment="1">
      <alignment horizontal="left" vertical="center" indent="1"/>
    </xf>
    <xf numFmtId="0" fontId="5" fillId="12" borderId="1" xfId="0" applyFont="1" applyFill="1" applyBorder="1" applyAlignment="1">
      <alignment horizontal="left" vertical="center" indent="1"/>
    </xf>
    <xf numFmtId="0" fontId="5" fillId="12" borderId="4" xfId="0" applyFont="1" applyFill="1" applyBorder="1" applyAlignment="1">
      <alignment horizontal="left" vertical="center" indent="1"/>
    </xf>
    <xf numFmtId="0" fontId="7" fillId="2" borderId="8" xfId="0" applyFont="1" applyFill="1" applyBorder="1" applyAlignment="1">
      <alignment horizontal="left" vertical="center" wrapText="1" indent="1"/>
    </xf>
    <xf numFmtId="0" fontId="7" fillId="3" borderId="8" xfId="0" applyFont="1" applyFill="1" applyBorder="1" applyAlignment="1">
      <alignment horizontal="left" vertical="center" wrapText="1" indent="1"/>
    </xf>
    <xf numFmtId="0" fontId="7" fillId="4" borderId="8" xfId="0" applyFont="1" applyFill="1" applyBorder="1" applyAlignment="1">
      <alignment horizontal="left" vertical="center" wrapText="1" indent="1"/>
    </xf>
    <xf numFmtId="0" fontId="7" fillId="5" borderId="8" xfId="0" applyFont="1" applyFill="1" applyBorder="1" applyAlignment="1">
      <alignment horizontal="left" vertical="center" wrapText="1" indent="1"/>
    </xf>
    <xf numFmtId="0" fontId="5" fillId="2" borderId="8" xfId="0" applyFont="1" applyFill="1" applyBorder="1" applyAlignment="1">
      <alignment horizontal="left" vertical="center" wrapText="1" indent="1"/>
    </xf>
    <xf numFmtId="0" fontId="5" fillId="3" borderId="8" xfId="0" applyFont="1" applyFill="1" applyBorder="1" applyAlignment="1">
      <alignment horizontal="left" vertical="center" wrapText="1" indent="1"/>
    </xf>
    <xf numFmtId="0" fontId="5" fillId="4" borderId="8" xfId="0" applyFont="1" applyFill="1" applyBorder="1" applyAlignment="1">
      <alignment horizontal="left" vertical="center" wrapText="1" indent="1"/>
    </xf>
    <xf numFmtId="0" fontId="5" fillId="5" borderId="8" xfId="0" applyFont="1" applyFill="1" applyBorder="1" applyAlignment="1">
      <alignment horizontal="left" vertical="center" wrapText="1" indent="1"/>
    </xf>
    <xf numFmtId="0" fontId="10" fillId="7" borderId="8" xfId="0" applyFont="1" applyFill="1" applyBorder="1" applyAlignment="1">
      <alignment horizontal="center" vertical="center" wrapText="1"/>
    </xf>
    <xf numFmtId="0" fontId="10" fillId="9" borderId="8" xfId="0" applyFont="1" applyFill="1" applyBorder="1" applyAlignment="1">
      <alignment horizontal="center" vertical="center" wrapText="1"/>
    </xf>
    <xf numFmtId="0" fontId="10" fillId="8" borderId="8" xfId="0" applyFont="1" applyFill="1" applyBorder="1" applyAlignment="1">
      <alignment horizontal="center" vertical="center" wrapText="1"/>
    </xf>
    <xf numFmtId="0" fontId="10" fillId="10" borderId="8" xfId="0" applyFont="1" applyFill="1" applyBorder="1" applyAlignment="1">
      <alignment horizontal="center" vertical="center" wrapText="1"/>
    </xf>
    <xf numFmtId="0" fontId="10" fillId="11" borderId="8" xfId="0" applyFont="1" applyFill="1" applyBorder="1" applyAlignment="1">
      <alignment horizontal="center" vertical="center" wrapText="1"/>
    </xf>
    <xf numFmtId="0" fontId="5" fillId="19" borderId="8" xfId="0" applyFont="1" applyFill="1" applyBorder="1" applyAlignment="1">
      <alignment horizontal="left" vertical="center" indent="1"/>
    </xf>
    <xf numFmtId="0" fontId="5" fillId="19" borderId="1" xfId="0" applyFont="1" applyFill="1" applyBorder="1" applyAlignment="1">
      <alignment horizontal="left" vertical="center" indent="1"/>
    </xf>
    <xf numFmtId="0" fontId="5" fillId="19" borderId="4" xfId="0" applyFont="1" applyFill="1" applyBorder="1" applyAlignment="1">
      <alignment horizontal="left" vertical="center" indent="1"/>
    </xf>
    <xf numFmtId="0" fontId="5" fillId="19" borderId="8" xfId="0" applyFont="1" applyFill="1" applyBorder="1" applyAlignment="1">
      <alignment horizontal="left" vertical="center" wrapText="1" indent="1"/>
    </xf>
    <xf numFmtId="167" fontId="21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left" vertical="center" indent="1"/>
    </xf>
    <xf numFmtId="0" fontId="21" fillId="0" borderId="0" xfId="0" applyFont="1" applyAlignment="1">
      <alignment horizontal="center" vertical="center"/>
    </xf>
    <xf numFmtId="9" fontId="22" fillId="0" borderId="0" xfId="0" applyNumberFormat="1" applyFont="1" applyAlignment="1">
      <alignment horizontal="center" vertical="center"/>
    </xf>
    <xf numFmtId="10" fontId="28" fillId="20" borderId="14" xfId="0" applyNumberFormat="1" applyFont="1" applyFill="1" applyBorder="1" applyAlignment="1">
      <alignment horizontal="center" vertical="center"/>
    </xf>
    <xf numFmtId="0" fontId="30" fillId="6" borderId="8" xfId="0" applyFont="1" applyFill="1" applyBorder="1" applyAlignment="1">
      <alignment horizontal="center" vertical="center" wrapText="1"/>
    </xf>
    <xf numFmtId="0" fontId="30" fillId="6" borderId="14" xfId="0" applyFont="1" applyFill="1" applyBorder="1" applyAlignment="1">
      <alignment horizontal="center" vertical="center"/>
    </xf>
    <xf numFmtId="0" fontId="28" fillId="12" borderId="8" xfId="0" applyFont="1" applyFill="1" applyBorder="1" applyAlignment="1">
      <alignment horizontal="center" vertical="center"/>
    </xf>
    <xf numFmtId="9" fontId="29" fillId="20" borderId="8" xfId="0" applyNumberFormat="1" applyFont="1" applyFill="1" applyBorder="1" applyAlignment="1">
      <alignment horizontal="center" vertical="center"/>
    </xf>
    <xf numFmtId="0" fontId="31" fillId="12" borderId="0" xfId="0" applyFont="1" applyFill="1" applyAlignment="1">
      <alignment vertical="center"/>
    </xf>
    <xf numFmtId="0" fontId="26" fillId="0" borderId="12" xfId="0" applyFont="1" applyBorder="1" applyAlignment="1">
      <alignment horizontal="right" vertical="center"/>
    </xf>
    <xf numFmtId="0" fontId="26" fillId="0" borderId="0" xfId="0" applyFont="1" applyAlignment="1">
      <alignment horizontal="right" vertical="center"/>
    </xf>
    <xf numFmtId="168" fontId="25" fillId="0" borderId="0" xfId="0" applyNumberFormat="1" applyFont="1" applyAlignment="1">
      <alignment horizontal="left" vertical="center" indent="1"/>
    </xf>
    <xf numFmtId="0" fontId="26" fillId="0" borderId="13" xfId="0" applyFont="1" applyBorder="1" applyAlignment="1">
      <alignment horizontal="right" vertical="center"/>
    </xf>
    <xf numFmtId="0" fontId="32" fillId="15" borderId="0" xfId="8" applyFont="1" applyFill="1" applyAlignment="1">
      <alignment horizontal="center" vertical="center"/>
    </xf>
    <xf numFmtId="169" fontId="27" fillId="20" borderId="14" xfId="0" applyNumberFormat="1" applyFont="1" applyFill="1" applyBorder="1" applyAlignment="1">
      <alignment horizontal="center" vertical="center"/>
    </xf>
    <xf numFmtId="10" fontId="29" fillId="0" borderId="14" xfId="0" applyNumberFormat="1" applyFont="1" applyBorder="1" applyAlignment="1">
      <alignment horizontal="center" vertical="center"/>
    </xf>
    <xf numFmtId="10" fontId="28" fillId="20" borderId="14" xfId="0" applyNumberFormat="1" applyFont="1" applyFill="1" applyBorder="1" applyAlignment="1">
      <alignment horizontal="center" vertical="center"/>
    </xf>
    <xf numFmtId="0" fontId="26" fillId="0" borderId="11" xfId="0" applyFont="1" applyBorder="1" applyAlignment="1">
      <alignment horizontal="right" vertical="center"/>
    </xf>
    <xf numFmtId="0" fontId="30" fillId="6" borderId="8" xfId="0" applyFont="1" applyFill="1" applyBorder="1" applyAlignment="1">
      <alignment horizontal="center" vertical="center" wrapText="1"/>
    </xf>
    <xf numFmtId="0" fontId="27" fillId="12" borderId="8" xfId="0" applyFont="1" applyFill="1" applyBorder="1" applyAlignment="1">
      <alignment horizontal="center" vertical="center"/>
    </xf>
    <xf numFmtId="167" fontId="28" fillId="12" borderId="8" xfId="0" applyNumberFormat="1" applyFont="1" applyFill="1" applyBorder="1" applyAlignment="1">
      <alignment horizontal="center" vertical="center"/>
    </xf>
    <xf numFmtId="0" fontId="30" fillId="6" borderId="14" xfId="0" applyFont="1" applyFill="1" applyBorder="1" applyAlignment="1">
      <alignment horizontal="center" vertical="center"/>
    </xf>
    <xf numFmtId="9" fontId="30" fillId="6" borderId="14" xfId="0" applyNumberFormat="1" applyFont="1" applyFill="1" applyBorder="1" applyAlignment="1">
      <alignment horizontal="center" vertical="center"/>
    </xf>
    <xf numFmtId="167" fontId="30" fillId="6" borderId="14" xfId="0" applyNumberFormat="1" applyFont="1" applyFill="1" applyBorder="1" applyAlignment="1">
      <alignment horizontal="center" vertical="center"/>
    </xf>
  </cellXfs>
  <cellStyles count="9">
    <cellStyle name="Followed Hyperlink" xfId="1" builtinId="9" hidden="1"/>
    <cellStyle name="Followed Hyperlink" xfId="2" builtinId="9" hidden="1"/>
    <cellStyle name="Followed Hyperlink" xfId="4" builtinId="9" hidden="1"/>
    <cellStyle name="Hyperlink" xfId="3" builtinId="8" hidden="1"/>
    <cellStyle name="Hyperlink" xfId="8" builtinId="8"/>
    <cellStyle name="Normal" xfId="0" builtinId="0"/>
    <cellStyle name="Normal 2" xfId="6" xr:uid="{EF219B66-2215-ED41-9293-EA5D4194B7DC}"/>
    <cellStyle name="Normal 3" xfId="7" xr:uid="{25BD57BE-E4B0-2547-AC4B-B85FEDFDAF9E}"/>
    <cellStyle name="Percent" xfId="5" builtinId="5"/>
  </cellStyles>
  <dxfs count="109">
    <dxf>
      <font>
        <b val="0"/>
        <i val="0"/>
        <color auto="1"/>
      </font>
      <fill>
        <patternFill>
          <bgColor rgb="FFFB7EEE"/>
        </patternFill>
      </fill>
    </dxf>
    <dxf>
      <font>
        <b val="0"/>
        <i val="0"/>
        <color auto="1"/>
      </font>
      <fill>
        <patternFill>
          <bgColor rgb="FFFF5D00"/>
        </patternFill>
      </fill>
    </dxf>
    <dxf>
      <font>
        <b val="0"/>
        <i val="0"/>
        <color auto="1"/>
      </font>
      <fill>
        <patternFill>
          <bgColor rgb="FFB2F5EB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</font>
      <fill>
        <patternFill>
          <bgColor rgb="FFC5E864"/>
        </patternFill>
      </fill>
    </dxf>
    <dxf>
      <font>
        <b val="0"/>
        <i val="0"/>
        <color auto="1"/>
      </font>
      <fill>
        <patternFill>
          <bgColor rgb="FFB2F5EB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ill>
        <patternFill>
          <bgColor rgb="FFFF6131"/>
        </patternFill>
      </fill>
    </dxf>
    <dxf>
      <font>
        <b val="0"/>
        <i val="0"/>
        <color auto="1"/>
      </font>
      <fill>
        <patternFill>
          <bgColor rgb="FFFB7EEE"/>
        </patternFill>
      </fill>
    </dxf>
    <dxf>
      <font>
        <b val="0"/>
        <i val="0"/>
      </font>
      <fill>
        <patternFill>
          <bgColor rgb="FFC5E864"/>
        </patternFill>
      </fill>
    </dxf>
    <dxf>
      <font>
        <b val="0"/>
        <i val="0"/>
        <color auto="1"/>
      </font>
      <fill>
        <patternFill>
          <bgColor rgb="FFB2F5EB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ill>
        <patternFill>
          <bgColor rgb="FFFF6131"/>
        </patternFill>
      </fill>
    </dxf>
    <dxf>
      <font>
        <b val="0"/>
        <i val="0"/>
        <color auto="1"/>
      </font>
      <fill>
        <patternFill>
          <bgColor rgb="FFFB7EEE"/>
        </patternFill>
      </fill>
    </dxf>
    <dxf>
      <font>
        <color auto="1"/>
      </font>
      <fill>
        <patternFill>
          <bgColor theme="6" tint="0.79998168889431442"/>
        </patternFill>
      </fill>
    </dxf>
    <dxf>
      <font>
        <color auto="1"/>
      </font>
      <fill>
        <patternFill>
          <bgColor theme="7" tint="0.59996337778862885"/>
        </patternFill>
      </fill>
    </dxf>
    <dxf>
      <fill>
        <patternFill>
          <bgColor rgb="FFD3E4FA"/>
        </patternFill>
      </fill>
    </dxf>
    <dxf>
      <font>
        <color auto="1"/>
      </font>
      <fill>
        <patternFill>
          <bgColor rgb="FFB4EC27"/>
        </patternFill>
      </fill>
    </dxf>
    <dxf>
      <font>
        <color theme="1"/>
      </font>
      <fill>
        <patternFill>
          <bgColor rgb="FFFFEBC1"/>
        </patternFill>
      </fill>
    </dxf>
    <dxf>
      <font>
        <color auto="1"/>
      </font>
      <fill>
        <patternFill>
          <bgColor rgb="FF35E59C"/>
        </patternFill>
      </fill>
    </dxf>
    <dxf>
      <font>
        <color theme="1"/>
      </font>
      <fill>
        <patternFill>
          <bgColor rgb="FFFFC000"/>
        </patternFill>
      </fill>
    </dxf>
    <dxf>
      <font>
        <color auto="1"/>
      </font>
      <fill>
        <patternFill>
          <fgColor auto="1"/>
          <bgColor rgb="FFB2F5EB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b val="0"/>
        <i val="0"/>
        <color auto="1"/>
      </font>
      <fill>
        <patternFill>
          <bgColor rgb="FFB2F5EB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B7EEE"/>
        </patternFill>
      </fill>
    </dxf>
    <dxf>
      <font>
        <b val="0"/>
        <i val="0"/>
        <color auto="1"/>
      </font>
      <fill>
        <patternFill>
          <bgColor rgb="FFFF5D00"/>
        </patternFill>
      </fill>
    </dxf>
    <dxf>
      <font>
        <color theme="0"/>
      </font>
      <fill>
        <patternFill>
          <bgColor theme="4" tint="0.59996337778862885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4"/>
        </patternFill>
      </fill>
    </dxf>
    <dxf>
      <font>
        <strike val="0"/>
        <color theme="0"/>
      </font>
      <fill>
        <patternFill>
          <bgColor theme="4" tint="0.39994506668294322"/>
        </patternFill>
      </fill>
    </dxf>
    <dxf>
      <font>
        <b val="0"/>
        <i val="0"/>
        <color auto="1"/>
      </font>
      <fill>
        <patternFill>
          <bgColor rgb="FFFB7EEE"/>
        </patternFill>
      </fill>
    </dxf>
    <dxf>
      <font>
        <b val="0"/>
        <i val="0"/>
        <color auto="1"/>
      </font>
      <fill>
        <patternFill>
          <bgColor rgb="FFFF5D00"/>
        </patternFill>
      </fill>
    </dxf>
    <dxf>
      <font>
        <b val="0"/>
        <i val="0"/>
        <color auto="1"/>
      </font>
      <fill>
        <patternFill>
          <bgColor rgb="FFB2F5EB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</font>
      <fill>
        <patternFill>
          <bgColor rgb="FFC5E864"/>
        </patternFill>
      </fill>
    </dxf>
    <dxf>
      <font>
        <b val="0"/>
        <i val="0"/>
        <color auto="1"/>
      </font>
      <fill>
        <patternFill>
          <bgColor rgb="FFB2F5EB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ill>
        <patternFill>
          <bgColor rgb="FFFF6131"/>
        </patternFill>
      </fill>
    </dxf>
    <dxf>
      <font>
        <b val="0"/>
        <i val="0"/>
        <color auto="1"/>
      </font>
      <fill>
        <patternFill>
          <bgColor rgb="FFFB7EEE"/>
        </patternFill>
      </fill>
    </dxf>
    <dxf>
      <font>
        <b val="0"/>
        <i val="0"/>
      </font>
      <fill>
        <patternFill>
          <bgColor rgb="FFC5E864"/>
        </patternFill>
      </fill>
    </dxf>
    <dxf>
      <font>
        <b val="0"/>
        <i val="0"/>
        <color auto="1"/>
      </font>
      <fill>
        <patternFill>
          <bgColor rgb="FFB2F5EB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ill>
        <patternFill>
          <bgColor rgb="FFFF6131"/>
        </patternFill>
      </fill>
    </dxf>
    <dxf>
      <font>
        <b val="0"/>
        <i val="0"/>
        <color auto="1"/>
      </font>
      <fill>
        <patternFill>
          <bgColor rgb="FFFB7EEE"/>
        </patternFill>
      </fill>
    </dxf>
    <dxf>
      <font>
        <color auto="1"/>
      </font>
      <fill>
        <patternFill>
          <bgColor theme="6" tint="0.79998168889431442"/>
        </patternFill>
      </fill>
    </dxf>
    <dxf>
      <font>
        <color auto="1"/>
      </font>
      <fill>
        <patternFill>
          <bgColor theme="7" tint="0.59996337778862885"/>
        </patternFill>
      </fill>
    </dxf>
    <dxf>
      <fill>
        <patternFill>
          <bgColor rgb="FFD3E4FA"/>
        </patternFill>
      </fill>
    </dxf>
    <dxf>
      <font>
        <color auto="1"/>
      </font>
      <fill>
        <patternFill>
          <bgColor rgb="FFB4EC27"/>
        </patternFill>
      </fill>
    </dxf>
    <dxf>
      <font>
        <color theme="1"/>
      </font>
      <fill>
        <patternFill>
          <bgColor rgb="FFFFEBC1"/>
        </patternFill>
      </fill>
    </dxf>
    <dxf>
      <font>
        <color auto="1"/>
      </font>
      <fill>
        <patternFill>
          <bgColor rgb="FF35E59C"/>
        </patternFill>
      </fill>
    </dxf>
    <dxf>
      <font>
        <color theme="1"/>
      </font>
      <fill>
        <patternFill>
          <bgColor rgb="FFFFC000"/>
        </patternFill>
      </fill>
    </dxf>
    <dxf>
      <font>
        <color auto="1"/>
      </font>
      <fill>
        <patternFill>
          <fgColor auto="1"/>
          <bgColor rgb="FFB2F5EB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b val="0"/>
        <i val="0"/>
        <color auto="1"/>
      </font>
      <fill>
        <patternFill>
          <bgColor rgb="FFB2F5EB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B7EEE"/>
        </patternFill>
      </fill>
    </dxf>
    <dxf>
      <font>
        <b val="0"/>
        <i val="0"/>
        <color auto="1"/>
      </font>
      <fill>
        <patternFill>
          <bgColor rgb="FFFF5D00"/>
        </patternFill>
      </fill>
    </dxf>
    <dxf>
      <font>
        <color theme="0"/>
      </font>
      <fill>
        <patternFill>
          <bgColor theme="4" tint="0.59996337778862885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4"/>
        </patternFill>
      </fill>
    </dxf>
    <dxf>
      <font>
        <strike val="0"/>
        <color theme="0"/>
      </font>
      <fill>
        <patternFill>
          <bgColor theme="4" tint="0.399945066682943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3" tint="0.89999084444715716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6" formatCode="0_);[Red]\(0\)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5" formatCode="mm/dd/yy;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rgb="FFFFEBC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3" tint="0.89999084444715716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6" formatCode="0_);[Red]\(0\)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5" formatCode="mm/dd/yy;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rgb="FFFFEBC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 outline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scheme val="none"/>
      </font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</patternFill>
      </fill>
    </dxf>
  </dxfs>
  <tableStyles count="1" defaultTableStyle="TableStyleMedium2" defaultPivotStyle="PivotStyleLight16">
    <tableStyle name="Table Style 1" pivot="0" count="1" xr9:uid="{00000000-0011-0000-FFFF-FFFF00000000}">
      <tableStyleElement type="secondColumnStripe" dxfId="108"/>
    </tableStyle>
  </tableStyles>
  <colors>
    <mruColors>
      <color rgb="FFFF5D00"/>
      <color rgb="FFFB7EEE"/>
      <color rgb="FFB2F5EB"/>
      <color rgb="FFB4EC27"/>
      <color rgb="FFFFEBC1"/>
      <color rgb="FF35E59C"/>
      <color rgb="FFF2CFEE"/>
      <color rgb="FFC1F1C9"/>
      <color rgb="FF94DCF9"/>
      <color rgb="FFD3E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'EJEMPLO Panel de construcción'!$B$38</c:f>
              <c:strCache>
                <c:ptCount val="1"/>
                <c:pt idx="0">
                  <c:v>Nivel de estado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22A-48F3-97CD-0CD95354442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22A-48F3-97CD-0CD95354442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22A-48F3-97CD-0CD95354442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22A-48F3-97CD-0CD95354442A}"/>
              </c:ext>
            </c:extLst>
          </c:dPt>
          <c:cat>
            <c:numRef>
              <c:f>'EJEMPLO Panel de construcción'!$B$39:$B$43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'EJEMPLO Panel de construcción'!$C$39:$C$43</c:f>
              <c:numCache>
                <c:formatCode>General</c:formatCode>
                <c:ptCount val="5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5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22A-48F3-97CD-0CD953544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3"/>
        <c:overlap val="-1"/>
        <c:axId val="66099456"/>
        <c:axId val="66105344"/>
      </c:barChart>
      <c:catAx>
        <c:axId val="6609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es-ES"/>
          </a:p>
        </c:txPr>
        <c:crossAx val="66105344"/>
        <c:crosses val="autoZero"/>
        <c:auto val="1"/>
        <c:lblAlgn val="ctr"/>
        <c:lblOffset val="100"/>
        <c:noMultiLvlLbl val="0"/>
      </c:catAx>
      <c:valAx>
        <c:axId val="66105344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6609945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175-3D49-BCAC-26A4365DA587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1175-3D49-BCAC-26A4365DA587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175-3D49-BCAC-26A4365DA587}"/>
              </c:ext>
            </c:extLst>
          </c:dPt>
          <c:cat>
            <c:strRef>
              <c:f>'EN BLANCO Panel de construcció'!$B$11:$B$13</c:f>
              <c:strCache>
                <c:ptCount val="3"/>
                <c:pt idx="0">
                  <c:v>Presupuesto</c:v>
                </c:pt>
                <c:pt idx="1">
                  <c:v>Real</c:v>
                </c:pt>
                <c:pt idx="2">
                  <c:v>Saldo</c:v>
                </c:pt>
              </c:strCache>
            </c:strRef>
          </c:cat>
          <c:val>
            <c:numRef>
              <c:f>'EN BLANCO Panel de construcció'!$D$11:$D$13</c:f>
              <c:numCache>
                <c:formatCode>"$"#,##0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75-3D49-BCAC-26A4365DA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08446752"/>
        <c:axId val="27920363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'EN BLANCO Panel de construcció'!$B$11:$B$13</c15:sqref>
                        </c15:formulaRef>
                      </c:ext>
                    </c:extLst>
                    <c:strCache>
                      <c:ptCount val="3"/>
                      <c:pt idx="0">
                        <c:v>Presupuesto</c:v>
                      </c:pt>
                      <c:pt idx="1">
                        <c:v>Real</c:v>
                      </c:pt>
                      <c:pt idx="2">
                        <c:v>Saldo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'EN BLANCO Panel de construcció'!$C$11:$C$12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1175-3D49-BCAC-26A4365DA587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 BLANCO Panel de construcció'!$B$11:$B$13</c15:sqref>
                        </c15:formulaRef>
                      </c:ext>
                    </c:extLst>
                    <c:strCache>
                      <c:ptCount val="3"/>
                      <c:pt idx="0">
                        <c:v>Presupuesto</c:v>
                      </c:pt>
                      <c:pt idx="1">
                        <c:v>Real</c:v>
                      </c:pt>
                      <c:pt idx="2">
                        <c:v>Saldo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 BLANCO Panel de construcció'!$E$11:$E$12</c15:sqref>
                        </c15:formulaRef>
                      </c:ext>
                    </c:extLst>
                    <c:numCache>
                      <c:formatCode>"$"#,##0</c:formatCode>
                      <c:ptCount val="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175-3D49-BCAC-26A4365DA587}"/>
                  </c:ext>
                </c:extLst>
              </c15:ser>
            </c15:filteredBarSeries>
          </c:ext>
        </c:extLst>
      </c:barChart>
      <c:catAx>
        <c:axId val="308446752"/>
        <c:scaling>
          <c:orientation val="maxMin"/>
        </c:scaling>
        <c:delete val="1"/>
        <c:axPos val="l"/>
        <c:numFmt formatCode="General" sourceLinked="1"/>
        <c:majorTickMark val="none"/>
        <c:minorTickMark val="none"/>
        <c:tickLblPos val="nextTo"/>
        <c:crossAx val="279203632"/>
        <c:crosses val="autoZero"/>
        <c:auto val="1"/>
        <c:lblAlgn val="ctr"/>
        <c:lblOffset val="100"/>
        <c:noMultiLvlLbl val="0"/>
      </c:catAx>
      <c:valAx>
        <c:axId val="279203632"/>
        <c:scaling>
          <c:orientation val="minMax"/>
        </c:scaling>
        <c:delete val="1"/>
        <c:axPos val="t"/>
        <c:numFmt formatCode="&quot;$&quot;#,##0" sourceLinked="1"/>
        <c:majorTickMark val="none"/>
        <c:minorTickMark val="none"/>
        <c:tickLblPos val="nextTo"/>
        <c:crossAx val="308446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4092437664042"/>
          <c:y val="8.656111964662952E-2"/>
          <c:w val="0.735907562335958"/>
          <c:h val="0.86346336662185519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B4EC27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2AC-D94B-85C3-BB0C3DD69A2F}"/>
              </c:ext>
            </c:extLst>
          </c:dPt>
          <c:dPt>
            <c:idx val="1"/>
            <c:bubble3D val="0"/>
            <c:spPr>
              <a:solidFill>
                <a:srgbClr val="B2F5E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2AC-D94B-85C3-BB0C3DD69A2F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2AC-D94B-85C3-BB0C3DD69A2F}"/>
              </c:ext>
            </c:extLst>
          </c:dPt>
          <c:dPt>
            <c:idx val="3"/>
            <c:bubble3D val="0"/>
            <c:spPr>
              <a:solidFill>
                <a:srgbClr val="FB7EEE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2AC-D94B-85C3-BB0C3DD69A2F}"/>
              </c:ext>
            </c:extLst>
          </c:dPt>
          <c:dPt>
            <c:idx val="4"/>
            <c:bubble3D val="0"/>
            <c:spPr>
              <a:solidFill>
                <a:srgbClr val="FF5D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02AC-D94B-85C3-BB0C3DD69A2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 BLANCO Panel de construcció'!$H$39:$H$43</c:f>
              <c:strCache>
                <c:ptCount val="5"/>
                <c:pt idx="0">
                  <c:v>Muy improbable</c:v>
                </c:pt>
                <c:pt idx="1">
                  <c:v>Improbable</c:v>
                </c:pt>
                <c:pt idx="2">
                  <c:v>Posible</c:v>
                </c:pt>
                <c:pt idx="3">
                  <c:v>Probable</c:v>
                </c:pt>
                <c:pt idx="4">
                  <c:v>Muy probable</c:v>
                </c:pt>
              </c:strCache>
            </c:strRef>
          </c:cat>
          <c:val>
            <c:numRef>
              <c:f>'EN BLANCO Panel de construcció'!$I$39:$I$43</c:f>
              <c:numCache>
                <c:formatCode>General</c:formatCode>
                <c:ptCount val="5"/>
                <c:pt idx="0">
                  <c:v>2</c:v>
                </c:pt>
                <c:pt idx="1">
                  <c:v>5</c:v>
                </c:pt>
                <c:pt idx="2">
                  <c:v>1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AC-D94B-85C3-BB0C3DD69A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1"/>
      </c:doughnutChart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1.5625E-2"/>
          <c:y val="0.29427693489533319"/>
          <c:w val="0.21885150098425196"/>
          <c:h val="0.444982715575187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000">
          <a:latin typeface="Century Gothic" panose="020B0502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'EN BLANCO Panel de construcció'!$N$38</c:f>
              <c:strCache>
                <c:ptCount val="1"/>
                <c:pt idx="0">
                  <c:v>Objetivo 
estratégico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4">
                  <a:shade val="4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EC6-3F4C-B6E7-6BF2F7C8619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shade val="5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EC6-3F4C-B6E7-6BF2F7C8619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shade val="6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EC6-3F4C-B6E7-6BF2F7C8619B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shade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EC6-3F4C-B6E7-6BF2F7C8619B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shade val="9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EC6-3F4C-B6E7-6BF2F7C8619B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tint val="9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EC6-3F4C-B6E7-6BF2F7C8619B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4">
                  <a:tint val="8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EC6-3F4C-B6E7-6BF2F7C8619B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tint val="6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DEC6-3F4C-B6E7-6BF2F7C8619B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4">
                  <a:tint val="5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DEC6-3F4C-B6E7-6BF2F7C8619B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tint val="4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DF63-0549-9C39-EC902B2B0D8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'EN BLANCO Panel de construcció'!$N$39:$N$48</c:f>
              <c:strCache>
                <c:ptCount val="10"/>
                <c:pt idx="0">
                  <c:v>Mejorar la lealtad del cliente</c:v>
                </c:pt>
                <c:pt idx="1">
                  <c:v>Modernizar la tecnología</c:v>
                </c:pt>
                <c:pt idx="2">
                  <c:v>Expandirse a través de fusiones y adquisiciones</c:v>
                </c:pt>
                <c:pt idx="3">
                  <c:v>Crecer e innovar</c:v>
                </c:pt>
                <c:pt idx="4">
                  <c:v>Aumentar el conocimiento de la marca</c:v>
                </c:pt>
                <c:pt idx="5">
                  <c:v>Aumentar el valor del cliente</c:v>
                </c:pt>
                <c:pt idx="6">
                  <c:v>Ampliar el alcance del mercado</c:v>
                </c:pt>
                <c:pt idx="7">
                  <c:v>Aumentar los ingresos</c:v>
                </c:pt>
                <c:pt idx="8">
                  <c:v>Generar clientes potenciales</c:v>
                </c:pt>
                <c:pt idx="9">
                  <c:v>Aumentar las ventas</c:v>
                </c:pt>
              </c:strCache>
            </c:strRef>
          </c:cat>
          <c:val>
            <c:numRef>
              <c:f>'EN BLANCO Panel de construcció'!$O$39:$O$48</c:f>
              <c:numCache>
                <c:formatCode>General</c:formatCode>
                <c:ptCount val="10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EC6-3F4C-B6E7-6BF2F7C861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599936"/>
        <c:axId val="66601728"/>
      </c:barChart>
      <c:catAx>
        <c:axId val="665999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es-ES"/>
          </a:p>
        </c:txPr>
        <c:crossAx val="66601728"/>
        <c:crosses val="autoZero"/>
        <c:auto val="1"/>
        <c:lblAlgn val="ctr"/>
        <c:lblOffset val="100"/>
        <c:noMultiLvlLbl val="0"/>
      </c:catAx>
      <c:valAx>
        <c:axId val="66601728"/>
        <c:scaling>
          <c:orientation val="minMax"/>
        </c:scaling>
        <c:delete val="1"/>
        <c:axPos val="t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6659993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'EJEMPLO Panel de construcción'!$G$38</c:f>
              <c:strCache>
                <c:ptCount val="1"/>
                <c:pt idx="0">
                  <c:v> 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D3E4F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845-4B92-8D4A-844A41EE7624}"/>
              </c:ext>
            </c:extLst>
          </c:dPt>
          <c:dPt>
            <c:idx val="1"/>
            <c:invertIfNegative val="0"/>
            <c:bubble3D val="0"/>
            <c:spPr>
              <a:solidFill>
                <a:srgbClr val="B2F5E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845-4B92-8D4A-844A41EE7624}"/>
              </c:ext>
            </c:extLst>
          </c:dPt>
          <c:dPt>
            <c:idx val="2"/>
            <c:invertIfNegative val="0"/>
            <c:bubble3D val="0"/>
            <c:spPr>
              <a:solidFill>
                <a:srgbClr val="94DCF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845-4B92-8D4A-844A41EE7624}"/>
              </c:ext>
            </c:extLst>
          </c:dPt>
          <c:dPt>
            <c:idx val="3"/>
            <c:invertIfNegative val="0"/>
            <c:bubble3D val="0"/>
            <c:spPr>
              <a:solidFill>
                <a:srgbClr val="F2CFE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845-4B92-8D4A-844A41EE7624}"/>
              </c:ext>
            </c:extLst>
          </c:dPt>
          <c:dPt>
            <c:idx val="4"/>
            <c:invertIfNegative val="0"/>
            <c:bubble3D val="0"/>
            <c:spPr>
              <a:solidFill>
                <a:srgbClr val="B4EC2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845-4B92-8D4A-844A41EE7624}"/>
              </c:ext>
            </c:extLst>
          </c:dPt>
          <c:dPt>
            <c:idx val="5"/>
            <c:invertIfNegative val="0"/>
            <c:bubble3D val="0"/>
            <c:spPr>
              <a:solidFill>
                <a:srgbClr val="35E59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845-4B92-8D4A-844A41EE7624}"/>
              </c:ext>
            </c:extLst>
          </c:dPt>
          <c:dPt>
            <c:idx val="6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C845-4B92-8D4A-844A41EE7624}"/>
              </c:ext>
            </c:extLst>
          </c:dPt>
          <c:dPt>
            <c:idx val="7"/>
            <c:invertIfNegative val="0"/>
            <c:bubble3D val="0"/>
            <c:spPr>
              <a:solidFill>
                <a:srgbClr val="FFEBC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C845-4B92-8D4A-844A41EE7624}"/>
              </c:ext>
            </c:extLst>
          </c:dPt>
          <c:dPt>
            <c:idx val="8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C845-4B92-8D4A-844A41EE762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'EJEMPLO Panel de construcción'!$F$39:$F$47</c:f>
              <c:strCache>
                <c:ptCount val="9"/>
                <c:pt idx="0">
                  <c:v>Propuesto</c:v>
                </c:pt>
                <c:pt idx="1">
                  <c:v>Solicitado</c:v>
                </c:pt>
                <c:pt idx="2">
                  <c:v>Aprobado</c:v>
                </c:pt>
                <c:pt idx="3">
                  <c:v>Planificación</c:v>
                </c:pt>
                <c:pt idx="4">
                  <c:v>En progreso</c:v>
                </c:pt>
                <c:pt idx="5">
                  <c:v>Completado</c:v>
                </c:pt>
                <c:pt idx="6">
                  <c:v>En espera</c:v>
                </c:pt>
                <c:pt idx="7">
                  <c:v>Monitorear</c:v>
                </c:pt>
                <c:pt idx="8">
                  <c:v>Otro</c:v>
                </c:pt>
              </c:strCache>
            </c:strRef>
          </c:cat>
          <c:val>
            <c:numRef>
              <c:f>'EJEMPLO Panel de construcción'!$G$39:$G$47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845-4B92-8D4A-844A41EE7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599936"/>
        <c:axId val="66601728"/>
      </c:barChart>
      <c:catAx>
        <c:axId val="665999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es-ES"/>
          </a:p>
        </c:txPr>
        <c:crossAx val="66601728"/>
        <c:crosses val="autoZero"/>
        <c:auto val="1"/>
        <c:lblAlgn val="ctr"/>
        <c:lblOffset val="100"/>
        <c:noMultiLvlLbl val="0"/>
      </c:catAx>
      <c:valAx>
        <c:axId val="66601728"/>
        <c:scaling>
          <c:orientation val="minMax"/>
        </c:scaling>
        <c:delete val="1"/>
        <c:axPos val="t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6659993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'EJEMPLO Panel de construcción'!$D$38</c:f>
              <c:strCache>
                <c:ptCount val="1"/>
                <c:pt idx="0">
                  <c:v>Prioridad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B2F5E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E00-4D08-94B5-4B298A528A09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E00-4D08-94B5-4B298A528A09}"/>
              </c:ext>
            </c:extLst>
          </c:dPt>
          <c:dPt>
            <c:idx val="2"/>
            <c:invertIfNegative val="0"/>
            <c:bubble3D val="0"/>
            <c:spPr>
              <a:solidFill>
                <a:srgbClr val="FB7EE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E00-4D08-94B5-4B298A528A09}"/>
              </c:ext>
            </c:extLst>
          </c:dPt>
          <c:dPt>
            <c:idx val="3"/>
            <c:invertIfNegative val="0"/>
            <c:bubble3D val="0"/>
            <c:spPr>
              <a:solidFill>
                <a:srgbClr val="FF5D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E00-4D08-94B5-4B298A528A09}"/>
              </c:ext>
            </c:extLst>
          </c:dPt>
          <c:cat>
            <c:strRef>
              <c:f>'EJEMPLO Panel de construcción'!$D$39:$D$42</c:f>
              <c:strCache>
                <c:ptCount val="4"/>
                <c:pt idx="0">
                  <c:v>Baja</c:v>
                </c:pt>
                <c:pt idx="1">
                  <c:v>Media</c:v>
                </c:pt>
                <c:pt idx="2">
                  <c:v>Alta</c:v>
                </c:pt>
                <c:pt idx="3">
                  <c:v>Extrema</c:v>
                </c:pt>
              </c:strCache>
            </c:strRef>
          </c:cat>
          <c:val>
            <c:numRef>
              <c:f>'EJEMPLO Panel de construcción'!$E$39:$E$42</c:f>
              <c:numCache>
                <c:formatCode>General</c:formatCode>
                <c:ptCount val="4"/>
                <c:pt idx="0">
                  <c:v>2</c:v>
                </c:pt>
                <c:pt idx="1">
                  <c:v>3</c:v>
                </c:pt>
                <c:pt idx="2">
                  <c:v>6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E00-4D08-94B5-4B298A528A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3"/>
        <c:overlap val="-1"/>
        <c:axId val="66646016"/>
        <c:axId val="66647552"/>
      </c:barChart>
      <c:catAx>
        <c:axId val="66646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es-ES"/>
          </a:p>
        </c:txPr>
        <c:crossAx val="66647552"/>
        <c:crosses val="autoZero"/>
        <c:auto val="1"/>
        <c:lblAlgn val="ctr"/>
        <c:lblOffset val="100"/>
        <c:noMultiLvlLbl val="0"/>
      </c:catAx>
      <c:valAx>
        <c:axId val="66647552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6664601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DEB-41EC-9D38-480F1B53EB4D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DEB-41EC-9D38-480F1B53EB4D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DEB-41EC-9D38-480F1B53EB4D}"/>
              </c:ext>
            </c:extLst>
          </c:dPt>
          <c:cat>
            <c:strRef>
              <c:f>'EJEMPLO Panel de construcción'!$B$11:$B$13</c:f>
              <c:strCache>
                <c:ptCount val="3"/>
                <c:pt idx="0">
                  <c:v>Presupuesto</c:v>
                </c:pt>
                <c:pt idx="1">
                  <c:v>Real</c:v>
                </c:pt>
                <c:pt idx="2">
                  <c:v>Saldo</c:v>
                </c:pt>
              </c:strCache>
            </c:strRef>
          </c:cat>
          <c:val>
            <c:numRef>
              <c:f>'EJEMPLO Panel de construcción'!$D$11:$D$13</c:f>
              <c:numCache>
                <c:formatCode>"$"#,##0</c:formatCode>
                <c:ptCount val="3"/>
                <c:pt idx="0">
                  <c:v>4085000</c:v>
                </c:pt>
                <c:pt idx="1">
                  <c:v>3416000</c:v>
                </c:pt>
                <c:pt idx="2">
                  <c:v>669000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DEB-41EC-9D38-480F1B53EB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08446752"/>
        <c:axId val="27920363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'EJEMPLO Panel de construcción'!$B$11:$B$13</c15:sqref>
                        </c15:formulaRef>
                      </c:ext>
                    </c:extLst>
                    <c:strCache>
                      <c:ptCount val="3"/>
                      <c:pt idx="0">
                        <c:v>Presupuesto</c:v>
                      </c:pt>
                      <c:pt idx="1">
                        <c:v>Real</c:v>
                      </c:pt>
                      <c:pt idx="2">
                        <c:v>Saldo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'EJEMPLO Panel de construcción'!$C$11:$C$12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5DEB-41EC-9D38-480F1B53EB4D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'EJEMPLO Panel de construcción'!$B$11:$B$13</c15:sqref>
                        </c15:formulaRef>
                      </c:ext>
                    </c:extLst>
                    <c:strCache>
                      <c:ptCount val="3"/>
                      <c:pt idx="0">
                        <c:v>Presupuesto</c:v>
                      </c:pt>
                      <c:pt idx="1">
                        <c:v>Real</c:v>
                      </c:pt>
                      <c:pt idx="2">
                        <c:v>Saldo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'EJEMPLO Panel de construcción'!$E$11:$E$12</c15:sqref>
                        </c15:formulaRef>
                      </c:ext>
                    </c:extLst>
                    <c:numCache>
                      <c:formatCode>"$"#,##0</c:formatCode>
                      <c:ptCount val="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5DEB-41EC-9D38-480F1B53EB4D}"/>
                  </c:ext>
                </c:extLst>
              </c15:ser>
            </c15:filteredBarSeries>
          </c:ext>
        </c:extLst>
      </c:barChart>
      <c:catAx>
        <c:axId val="308446752"/>
        <c:scaling>
          <c:orientation val="maxMin"/>
        </c:scaling>
        <c:delete val="1"/>
        <c:axPos val="l"/>
        <c:numFmt formatCode="General" sourceLinked="1"/>
        <c:majorTickMark val="none"/>
        <c:minorTickMark val="none"/>
        <c:tickLblPos val="nextTo"/>
        <c:crossAx val="279203632"/>
        <c:crosses val="autoZero"/>
        <c:auto val="1"/>
        <c:lblAlgn val="ctr"/>
        <c:lblOffset val="100"/>
        <c:noMultiLvlLbl val="0"/>
      </c:catAx>
      <c:valAx>
        <c:axId val="279203632"/>
        <c:scaling>
          <c:orientation val="minMax"/>
        </c:scaling>
        <c:delete val="1"/>
        <c:axPos val="t"/>
        <c:numFmt formatCode="&quot;$&quot;#,##0" sourceLinked="1"/>
        <c:majorTickMark val="none"/>
        <c:minorTickMark val="none"/>
        <c:tickLblPos val="nextTo"/>
        <c:crossAx val="308446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4092437664042"/>
          <c:y val="8.656111964662952E-2"/>
          <c:w val="0.735907562335958"/>
          <c:h val="0.86346336662185519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B4EC27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449-4828-9354-FF4E89DDA13B}"/>
              </c:ext>
            </c:extLst>
          </c:dPt>
          <c:dPt>
            <c:idx val="1"/>
            <c:bubble3D val="0"/>
            <c:spPr>
              <a:solidFill>
                <a:srgbClr val="B2F5E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449-4828-9354-FF4E89DDA13B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449-4828-9354-FF4E89DDA13B}"/>
              </c:ext>
            </c:extLst>
          </c:dPt>
          <c:dPt>
            <c:idx val="3"/>
            <c:bubble3D val="0"/>
            <c:spPr>
              <a:solidFill>
                <a:srgbClr val="FB7EEE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449-4828-9354-FF4E89DDA13B}"/>
              </c:ext>
            </c:extLst>
          </c:dPt>
          <c:dPt>
            <c:idx val="4"/>
            <c:bubble3D val="0"/>
            <c:spPr>
              <a:solidFill>
                <a:srgbClr val="FF5D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449-4828-9354-FF4E89DDA13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'EJEMPLO Panel de construcción'!$H$39:$H$43</c:f>
              <c:strCache>
                <c:ptCount val="5"/>
                <c:pt idx="0">
                  <c:v>Muy improbable</c:v>
                </c:pt>
                <c:pt idx="1">
                  <c:v>Improbable</c:v>
                </c:pt>
                <c:pt idx="2">
                  <c:v>Posible</c:v>
                </c:pt>
                <c:pt idx="3">
                  <c:v>Probable</c:v>
                </c:pt>
                <c:pt idx="4">
                  <c:v>Muy probable</c:v>
                </c:pt>
              </c:strCache>
            </c:strRef>
          </c:cat>
          <c:val>
            <c:numRef>
              <c:f>'EJEMPLO Panel de construcción'!$I$39:$I$43</c:f>
              <c:numCache>
                <c:formatCode>General</c:formatCode>
                <c:ptCount val="5"/>
                <c:pt idx="0">
                  <c:v>2</c:v>
                </c:pt>
                <c:pt idx="1">
                  <c:v>5</c:v>
                </c:pt>
                <c:pt idx="2">
                  <c:v>1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449-4828-9354-FF4E89DDA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1"/>
      </c:doughnutChart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1.5625E-2"/>
          <c:y val="0.29427693489533319"/>
          <c:w val="0.21885150098425196"/>
          <c:h val="0.444982715575187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000">
          <a:latin typeface="Century Gothic" panose="020B0502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'EJEMPLO Panel de construcción'!$N$38</c:f>
              <c:strCache>
                <c:ptCount val="1"/>
                <c:pt idx="0">
                  <c:v>Objetivo 
estratégico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4">
                  <a:shade val="4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12F-4A7B-B86B-5D3427F1ACF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shade val="5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12F-4A7B-B86B-5D3427F1ACF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shade val="6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12F-4A7B-B86B-5D3427F1ACF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shade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12F-4A7B-B86B-5D3427F1ACF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shade val="9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12F-4A7B-B86B-5D3427F1ACF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tint val="9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12F-4A7B-B86B-5D3427F1ACF9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4">
                  <a:tint val="8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12F-4A7B-B86B-5D3427F1ACF9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tint val="6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612F-4A7B-B86B-5D3427F1ACF9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4">
                  <a:tint val="5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612F-4A7B-B86B-5D3427F1ACF9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tint val="4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612F-4A7B-B86B-5D3427F1ACF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'EJEMPLO Panel de construcción'!$N$39:$N$48</c:f>
              <c:strCache>
                <c:ptCount val="10"/>
                <c:pt idx="0">
                  <c:v>Mejorar la lealtad del cliente</c:v>
                </c:pt>
                <c:pt idx="1">
                  <c:v>Modernizar la tecnología</c:v>
                </c:pt>
                <c:pt idx="2">
                  <c:v>Expandirse a través de fusiones y adquisiciones</c:v>
                </c:pt>
                <c:pt idx="3">
                  <c:v>Crecer e innovar</c:v>
                </c:pt>
                <c:pt idx="4">
                  <c:v>Aumentar el conocimiento de la marca</c:v>
                </c:pt>
                <c:pt idx="5">
                  <c:v>Aumentar el valor del cliente</c:v>
                </c:pt>
                <c:pt idx="6">
                  <c:v>Ampliar el alcance del mercado</c:v>
                </c:pt>
                <c:pt idx="7">
                  <c:v>Aumentar los ingresos</c:v>
                </c:pt>
                <c:pt idx="8">
                  <c:v>Generar clientes potenciales</c:v>
                </c:pt>
                <c:pt idx="9">
                  <c:v>Aumentar las ventas</c:v>
                </c:pt>
              </c:strCache>
            </c:strRef>
          </c:cat>
          <c:val>
            <c:numRef>
              <c:f>'EJEMPLO Panel de construcción'!$O$39:$O$48</c:f>
              <c:numCache>
                <c:formatCode>General</c:formatCode>
                <c:ptCount val="10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612F-4A7B-B86B-5D3427F1A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599936"/>
        <c:axId val="66601728"/>
      </c:barChart>
      <c:catAx>
        <c:axId val="665999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es-ES"/>
          </a:p>
        </c:txPr>
        <c:crossAx val="66601728"/>
        <c:crosses val="autoZero"/>
        <c:auto val="1"/>
        <c:lblAlgn val="ctr"/>
        <c:lblOffset val="100"/>
        <c:noMultiLvlLbl val="0"/>
      </c:catAx>
      <c:valAx>
        <c:axId val="66601728"/>
        <c:scaling>
          <c:orientation val="minMax"/>
        </c:scaling>
        <c:delete val="1"/>
        <c:axPos val="t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6659993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'EN BLANCO Panel de construcció'!$B$38</c:f>
              <c:strCache>
                <c:ptCount val="1"/>
                <c:pt idx="0">
                  <c:v>Nivel de estado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ADC-434E-8D4A-DA765DD0E1E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F75F-E241-9021-56290D6FA60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ADC-434E-8D4A-DA765DD0E1E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ADC-434E-8D4A-DA765DD0E1E8}"/>
              </c:ext>
            </c:extLst>
          </c:dPt>
          <c:cat>
            <c:numRef>
              <c:f>'EN BLANCO Panel de construcció'!$B$39:$B$43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'EN BLANCO Panel de construcció'!$C$39:$C$43</c:f>
              <c:numCache>
                <c:formatCode>General</c:formatCode>
                <c:ptCount val="5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5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ADC-434E-8D4A-DA765DD0E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3"/>
        <c:overlap val="-1"/>
        <c:axId val="66099456"/>
        <c:axId val="66105344"/>
      </c:barChart>
      <c:catAx>
        <c:axId val="6609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es-ES"/>
          </a:p>
        </c:txPr>
        <c:crossAx val="66105344"/>
        <c:crosses val="autoZero"/>
        <c:auto val="1"/>
        <c:lblAlgn val="ctr"/>
        <c:lblOffset val="100"/>
        <c:noMultiLvlLbl val="0"/>
      </c:catAx>
      <c:valAx>
        <c:axId val="66105344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6609945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'EN BLANCO Panel de construcció'!$G$38</c:f>
              <c:strCache>
                <c:ptCount val="1"/>
                <c:pt idx="0">
                  <c:v> 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D3E4F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FC7-4C5D-AC90-7BBF6D093AFF}"/>
              </c:ext>
            </c:extLst>
          </c:dPt>
          <c:dPt>
            <c:idx val="1"/>
            <c:invertIfNegative val="0"/>
            <c:bubble3D val="0"/>
            <c:spPr>
              <a:solidFill>
                <a:srgbClr val="B2F5E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FC7-4C5D-AC90-7BBF6D093AFF}"/>
              </c:ext>
            </c:extLst>
          </c:dPt>
          <c:dPt>
            <c:idx val="2"/>
            <c:invertIfNegative val="0"/>
            <c:bubble3D val="0"/>
            <c:spPr>
              <a:solidFill>
                <a:srgbClr val="94DCF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FC7-4C5D-AC90-7BBF6D093AFF}"/>
              </c:ext>
            </c:extLst>
          </c:dPt>
          <c:dPt>
            <c:idx val="3"/>
            <c:invertIfNegative val="0"/>
            <c:bubble3D val="0"/>
            <c:spPr>
              <a:solidFill>
                <a:srgbClr val="F2CFE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FC7-4C5D-AC90-7BBF6D093AFF}"/>
              </c:ext>
            </c:extLst>
          </c:dPt>
          <c:dPt>
            <c:idx val="4"/>
            <c:invertIfNegative val="0"/>
            <c:bubble3D val="0"/>
            <c:spPr>
              <a:solidFill>
                <a:srgbClr val="B4EC2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FC7-4C5D-AC90-7BBF6D093AFF}"/>
              </c:ext>
            </c:extLst>
          </c:dPt>
          <c:dPt>
            <c:idx val="5"/>
            <c:invertIfNegative val="0"/>
            <c:bubble3D val="0"/>
            <c:spPr>
              <a:solidFill>
                <a:srgbClr val="35E59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FC7-4C5D-AC90-7BBF6D093AFF}"/>
              </c:ext>
            </c:extLst>
          </c:dPt>
          <c:dPt>
            <c:idx val="6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FC7-4C5D-AC90-7BBF6D093AFF}"/>
              </c:ext>
            </c:extLst>
          </c:dPt>
          <c:dPt>
            <c:idx val="7"/>
            <c:invertIfNegative val="0"/>
            <c:bubble3D val="0"/>
            <c:spPr>
              <a:solidFill>
                <a:srgbClr val="FFEBC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1D1C-3748-BAAA-23F8064AB8FD}"/>
              </c:ext>
            </c:extLst>
          </c:dPt>
          <c:dPt>
            <c:idx val="8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1D1C-3748-BAAA-23F8064AB8F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'EN BLANCO Panel de construcció'!$F$39:$F$47</c:f>
              <c:strCache>
                <c:ptCount val="9"/>
                <c:pt idx="0">
                  <c:v>Propuesto</c:v>
                </c:pt>
                <c:pt idx="1">
                  <c:v>Solicitado</c:v>
                </c:pt>
                <c:pt idx="2">
                  <c:v>Aprobado</c:v>
                </c:pt>
                <c:pt idx="3">
                  <c:v>Planificación</c:v>
                </c:pt>
                <c:pt idx="4">
                  <c:v>En progreso</c:v>
                </c:pt>
                <c:pt idx="5">
                  <c:v>Completado</c:v>
                </c:pt>
                <c:pt idx="6">
                  <c:v>En espera</c:v>
                </c:pt>
                <c:pt idx="7">
                  <c:v>Monitorear</c:v>
                </c:pt>
                <c:pt idx="8">
                  <c:v>Otro</c:v>
                </c:pt>
              </c:strCache>
            </c:strRef>
          </c:cat>
          <c:val>
            <c:numRef>
              <c:f>'EN BLANCO Panel de construcció'!$G$39:$G$47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FC7-4C5D-AC90-7BBF6D093A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599936"/>
        <c:axId val="66601728"/>
      </c:barChart>
      <c:catAx>
        <c:axId val="665999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es-ES"/>
          </a:p>
        </c:txPr>
        <c:crossAx val="66601728"/>
        <c:crosses val="autoZero"/>
        <c:auto val="1"/>
        <c:lblAlgn val="ctr"/>
        <c:lblOffset val="100"/>
        <c:noMultiLvlLbl val="0"/>
      </c:catAx>
      <c:valAx>
        <c:axId val="66601728"/>
        <c:scaling>
          <c:orientation val="minMax"/>
        </c:scaling>
        <c:delete val="1"/>
        <c:axPos val="t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6659993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'EN BLANCO Panel de construcció'!$D$38</c:f>
              <c:strCache>
                <c:ptCount val="1"/>
                <c:pt idx="0">
                  <c:v>Prioridad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B2F5E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C7D-4476-B1FD-BD57B64A68B7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C7D-4476-B1FD-BD57B64A68B7}"/>
              </c:ext>
            </c:extLst>
          </c:dPt>
          <c:dPt>
            <c:idx val="2"/>
            <c:invertIfNegative val="0"/>
            <c:bubble3D val="0"/>
            <c:spPr>
              <a:solidFill>
                <a:srgbClr val="FB7EE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C7D-4476-B1FD-BD57B64A68B7}"/>
              </c:ext>
            </c:extLst>
          </c:dPt>
          <c:dPt>
            <c:idx val="3"/>
            <c:invertIfNegative val="0"/>
            <c:bubble3D val="0"/>
            <c:spPr>
              <a:solidFill>
                <a:srgbClr val="FF5D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C7D-4476-B1FD-BD57B64A68B7}"/>
              </c:ext>
            </c:extLst>
          </c:dPt>
          <c:cat>
            <c:strRef>
              <c:f>'EN BLANCO Panel de construcció'!$D$39:$D$42</c:f>
              <c:strCache>
                <c:ptCount val="4"/>
                <c:pt idx="0">
                  <c:v>Baja</c:v>
                </c:pt>
                <c:pt idx="1">
                  <c:v>Media</c:v>
                </c:pt>
                <c:pt idx="2">
                  <c:v>Alta</c:v>
                </c:pt>
                <c:pt idx="3">
                  <c:v>Extrema</c:v>
                </c:pt>
              </c:strCache>
            </c:strRef>
          </c:cat>
          <c:val>
            <c:numRef>
              <c:f>'EN BLANCO Panel de construcció'!$E$39:$E$42</c:f>
              <c:numCache>
                <c:formatCode>General</c:formatCode>
                <c:ptCount val="4"/>
                <c:pt idx="0">
                  <c:v>2</c:v>
                </c:pt>
                <c:pt idx="1">
                  <c:v>3</c:v>
                </c:pt>
                <c:pt idx="2">
                  <c:v>6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C7D-4476-B1FD-BD57B64A68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3"/>
        <c:overlap val="-1"/>
        <c:axId val="66646016"/>
        <c:axId val="66647552"/>
      </c:barChart>
      <c:catAx>
        <c:axId val="66646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es-ES"/>
          </a:p>
        </c:txPr>
        <c:crossAx val="66647552"/>
        <c:crosses val="autoZero"/>
        <c:auto val="1"/>
        <c:lblAlgn val="ctr"/>
        <c:lblOffset val="100"/>
        <c:noMultiLvlLbl val="0"/>
      </c:catAx>
      <c:valAx>
        <c:axId val="66647552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6664601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hyperlink" Target="https://es.smartsheet.com/try-it?trp=27015" TargetMode="Externa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177800</xdr:colOff>
      <xdr:row>15</xdr:row>
      <xdr:rowOff>101600</xdr:rowOff>
    </xdr:from>
    <xdr:to>
      <xdr:col>4</xdr:col>
      <xdr:colOff>1638300</xdr:colOff>
      <xdr:row>16</xdr:row>
      <xdr:rowOff>12700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F1789AB-1BFE-4CB1-ADA1-57973029C2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55033</xdr:colOff>
      <xdr:row>9</xdr:row>
      <xdr:rowOff>457200</xdr:rowOff>
    </xdr:from>
    <xdr:to>
      <xdr:col>12</xdr:col>
      <xdr:colOff>182033</xdr:colOff>
      <xdr:row>16</xdr:row>
      <xdr:rowOff>12700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51D5DAB-0EAB-47E7-8B18-3FAA7CFCF9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1778003</xdr:colOff>
      <xdr:row>14</xdr:row>
      <xdr:rowOff>431800</xdr:rowOff>
    </xdr:from>
    <xdr:to>
      <xdr:col>7</xdr:col>
      <xdr:colOff>88900</xdr:colOff>
      <xdr:row>16</xdr:row>
      <xdr:rowOff>12699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3147F02-BA27-44A7-93AD-4F2C2400A8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660400</xdr:colOff>
      <xdr:row>9</xdr:row>
      <xdr:rowOff>457200</xdr:rowOff>
    </xdr:from>
    <xdr:to>
      <xdr:col>6</xdr:col>
      <xdr:colOff>1270000</xdr:colOff>
      <xdr:row>13</xdr:row>
      <xdr:rowOff>165100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E8E7410-AF0D-47AE-A769-A016F0CEB4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857250</xdr:colOff>
      <xdr:row>9</xdr:row>
      <xdr:rowOff>0</xdr:rowOff>
    </xdr:from>
    <xdr:to>
      <xdr:col>16</xdr:col>
      <xdr:colOff>1498600</xdr:colOff>
      <xdr:row>13</xdr:row>
      <xdr:rowOff>914400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BC0C3CF-FBBC-4E7E-B410-6F43861E4E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927100</xdr:colOff>
      <xdr:row>15</xdr:row>
      <xdr:rowOff>25400</xdr:rowOff>
    </xdr:from>
    <xdr:to>
      <xdr:col>17</xdr:col>
      <xdr:colOff>749300</xdr:colOff>
      <xdr:row>15</xdr:row>
      <xdr:rowOff>3657600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54DD64C-4E12-433D-ACC2-AA926994F4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1400175</xdr:colOff>
      <xdr:row>0</xdr:row>
      <xdr:rowOff>47625</xdr:rowOff>
    </xdr:from>
    <xdr:to>
      <xdr:col>20</xdr:col>
      <xdr:colOff>54606</xdr:colOff>
      <xdr:row>0</xdr:row>
      <xdr:rowOff>599565</xdr:rowOff>
    </xdr:to>
    <xdr:pic>
      <xdr:nvPicPr>
        <xdr:cNvPr id="5" name="Picture 4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AD6C0D-8593-4AAD-A5EB-6889EE775D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88675" y="47625"/>
          <a:ext cx="2769231" cy="5487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177800</xdr:colOff>
      <xdr:row>15</xdr:row>
      <xdr:rowOff>101600</xdr:rowOff>
    </xdr:from>
    <xdr:to>
      <xdr:col>4</xdr:col>
      <xdr:colOff>1638300</xdr:colOff>
      <xdr:row>16</xdr:row>
      <xdr:rowOff>12700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55033</xdr:colOff>
      <xdr:row>9</xdr:row>
      <xdr:rowOff>457200</xdr:rowOff>
    </xdr:from>
    <xdr:to>
      <xdr:col>12</xdr:col>
      <xdr:colOff>182033</xdr:colOff>
      <xdr:row>16</xdr:row>
      <xdr:rowOff>12700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1778003</xdr:colOff>
      <xdr:row>14</xdr:row>
      <xdr:rowOff>431800</xdr:rowOff>
    </xdr:from>
    <xdr:to>
      <xdr:col>7</xdr:col>
      <xdr:colOff>88900</xdr:colOff>
      <xdr:row>16</xdr:row>
      <xdr:rowOff>12699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660400</xdr:colOff>
      <xdr:row>9</xdr:row>
      <xdr:rowOff>457200</xdr:rowOff>
    </xdr:from>
    <xdr:to>
      <xdr:col>6</xdr:col>
      <xdr:colOff>1270000</xdr:colOff>
      <xdr:row>13</xdr:row>
      <xdr:rowOff>165100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169F30-43AB-69BA-9E1F-D7CE706B41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857250</xdr:colOff>
      <xdr:row>9</xdr:row>
      <xdr:rowOff>0</xdr:rowOff>
    </xdr:from>
    <xdr:to>
      <xdr:col>16</xdr:col>
      <xdr:colOff>1498600</xdr:colOff>
      <xdr:row>13</xdr:row>
      <xdr:rowOff>914400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74F8E19-EC1F-BF1D-1125-9A8FA3CDE5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927100</xdr:colOff>
      <xdr:row>15</xdr:row>
      <xdr:rowOff>25400</xdr:rowOff>
    </xdr:from>
    <xdr:to>
      <xdr:col>17</xdr:col>
      <xdr:colOff>749300</xdr:colOff>
      <xdr:row>15</xdr:row>
      <xdr:rowOff>3657600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A0DE9B45-9274-CB42-AFDE-0C2A3129F5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Office-Work-Schedule-Template16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ffice Work Schedul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B9C1EDD-82D1-4106-B2D6-5A908A611AFC}" name="PROJECTS4" displayName="PROJECTS4" ref="B19:T33" totalsRowShown="0" headerRowDxfId="107" dataDxfId="106" tableBorderDxfId="105">
  <autoFilter ref="B19:T33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47ADD85-42F4-46D2-9B4B-E50C823FD1DB}" name="Nivel de estado del proyecto" dataDxfId="104"/>
    <tableColumn id="2" xr3:uid="{BB3BBD02-5DBE-4737-A9E1-68FCB13D766C}" name="Prioridad" dataDxfId="103"/>
    <tableColumn id="3" xr3:uid="{3BEF27F0-9485-4C00-8E00-C06230F521CA}" name="ID. del proyecto" dataDxfId="102"/>
    <tableColumn id="4" xr3:uid="{3AE02A6B-186D-465B-95EC-E3928481ABB4}" name="Nombre del proyecto" dataDxfId="101"/>
    <tableColumn id="5" xr3:uid="{661868B9-56FD-4C53-A4F3-F3F95CB65192}" name="Estado" dataDxfId="100"/>
    <tableColumn id="6" xr3:uid="{E0382EF4-C787-4A77-A08E-5B3D5A7FE345}" name="Resumen del proyecto" dataDxfId="99"/>
    <tableColumn id="7" xr3:uid="{90F70115-EE97-4114-BBC4-F8E5E2511A7A}" name="Gerente del proyecto" dataDxfId="98"/>
    <tableColumn id="8" xr3:uid="{A829A3C4-1627-4DE0-A36E-63D71421B627}" name="Presupuesto" dataDxfId="97"/>
    <tableColumn id="9" xr3:uid="{65958462-A096-41BB-95B5-C877797E505C}" name="Real" dataDxfId="96"/>
    <tableColumn id="10" xr3:uid="{D2F04705-5117-485E-925B-30513DB169B6}" name="Presupuesto menos gastos reales" dataDxfId="95">
      <calculatedColumnFormula>IF(PROJECTS4[[#This Row],[Presupuesto]]="","–",PROJECTS4[[#This Row],[Presupuesto]]-PROJECTS4[[#This Row],[Real]])</calculatedColumnFormula>
    </tableColumn>
    <tableColumn id="11" xr3:uid="{E39793B3-9E57-4489-A9C0-A6F4A5194F21}" name="Fecha de finalización prevista" dataDxfId="94"/>
    <tableColumn id="12" xr3:uid="{54FDD928-9127-4B0C-A457-6F80F363D497}" name="Número de días restantes" dataDxfId="93">
      <calculatedColumnFormula>IF(PROJECTS4[[#This Row],[Fecha de finalización prevista]]="","–",(PROJECTS4[[#This Row],[Fecha de finalización prevista]]-TODAY()))</calculatedColumnFormula>
    </tableColumn>
    <tableColumn id="13" xr3:uid="{C38C1907-1252-4C07-B403-5B2AC604B3A5}" name="Porcentaje de proyecto completado" dataDxfId="92"/>
    <tableColumn id="15" xr3:uid="{96F438FE-7A33-437F-B2D8-BBD2DEAD3D1E}" name="Nivel de riesgo" dataDxfId="91"/>
    <tableColumn id="18" xr3:uid="{D8F471F7-D4B9-466B-8600-90A096549ACC}" name="Riesgos asociados" dataDxfId="90"/>
    <tableColumn id="16" xr3:uid="{6B221398-6B5F-4FE7-88C0-4BFE1605B3C6}" name="Objetivo estratégico" dataDxfId="89"/>
    <tableColumn id="17" xr3:uid="{6ACA33F2-5C75-4E1E-88CF-380BF0579D1F}" name="Resultado del análisis de costo-beneficio" dataDxfId="88"/>
    <tableColumn id="19" xr3:uid="{0427478C-6E3F-467B-9D5B-7AF129553979}" name="Comentarios" dataDxfId="87"/>
    <tableColumn id="14" xr3:uid="{3D99984D-96CD-4946-95B0-CFEA8F3ACB01}" name="Archivos adjuntos o enlaces" dataDxfId="86"/>
  </tableColumns>
  <tableStyleInfo name="Table Style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PROJECTS" displayName="PROJECTS" ref="B19:T33" totalsRowShown="0" headerRowDxfId="85" dataDxfId="84" tableBorderDxfId="83">
  <autoFilter ref="B19:T33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Nivel de estado del proyecto" dataDxfId="82"/>
    <tableColumn id="2" xr3:uid="{00000000-0010-0000-0000-000002000000}" name="Prioridad" dataDxfId="81"/>
    <tableColumn id="3" xr3:uid="{00000000-0010-0000-0000-000003000000}" name="ID. del proyecto" dataDxfId="80"/>
    <tableColumn id="4" xr3:uid="{00000000-0010-0000-0000-000004000000}" name="Nombre del proyecto" dataDxfId="79"/>
    <tableColumn id="5" xr3:uid="{00000000-0010-0000-0000-000005000000}" name="Estado" dataDxfId="78"/>
    <tableColumn id="6" xr3:uid="{00000000-0010-0000-0000-000006000000}" name="Resumen del proyecto" dataDxfId="77"/>
    <tableColumn id="7" xr3:uid="{00000000-0010-0000-0000-000007000000}" name="Gerente del proyecto" dataDxfId="76"/>
    <tableColumn id="8" xr3:uid="{00000000-0010-0000-0000-000008000000}" name="Presupuesto" dataDxfId="75"/>
    <tableColumn id="9" xr3:uid="{00000000-0010-0000-0000-000009000000}" name="Real" dataDxfId="74"/>
    <tableColumn id="10" xr3:uid="{00000000-0010-0000-0000-00000A000000}" name="Presupuesto menos gastos reales" dataDxfId="73">
      <calculatedColumnFormula>IF(PROJECTS[[#This Row],[Presupuesto]]="","–",PROJECTS[[#This Row],[Presupuesto]]-PROJECTS[[#This Row],[Real]])</calculatedColumnFormula>
    </tableColumn>
    <tableColumn id="11" xr3:uid="{00000000-0010-0000-0000-00000B000000}" name="Fecha de finalización prevista" dataDxfId="72"/>
    <tableColumn id="12" xr3:uid="{00000000-0010-0000-0000-00000C000000}" name="Número de días restantes" dataDxfId="71">
      <calculatedColumnFormula>IF(PROJECTS[[#This Row],[Fecha de finalización prevista]]="","–",(PROJECTS[[#This Row],[Fecha de finalización prevista]]-TODAY()))</calculatedColumnFormula>
    </tableColumn>
    <tableColumn id="13" xr3:uid="{00000000-0010-0000-0000-00000D000000}" name="Porcentaje de proyecto completado" dataDxfId="70"/>
    <tableColumn id="15" xr3:uid="{224A09EA-C8AB-B04B-A745-1F4A97915E87}" name="Nivel de riesgo" dataDxfId="69"/>
    <tableColumn id="18" xr3:uid="{00000000-0010-0000-0000-000012000000}" name="Riesgos asociados" dataDxfId="68"/>
    <tableColumn id="16" xr3:uid="{F43E97E1-2BFD-5143-864C-182059795D95}" name="Objetivo estratégico" dataDxfId="67"/>
    <tableColumn id="17" xr3:uid="{00000000-0010-0000-0000-000011000000}" name="Resultado del análisis de costo-beneficio" dataDxfId="66"/>
    <tableColumn id="19" xr3:uid="{00000000-0010-0000-0000-000013000000}" name="Comentarios" dataDxfId="65"/>
    <tableColumn id="14" xr3:uid="{00000000-0010-0000-0000-00000E000000}" name="Archivos adjuntos o enlaces" dataDxfId="64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015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57184-1367-46A1-B03A-FF61F5C278E3}">
  <sheetPr>
    <tabColor theme="4" tint="0.59999389629810485"/>
    <pageSetUpPr fitToPage="1"/>
  </sheetPr>
  <dimension ref="A1:IE57"/>
  <sheetViews>
    <sheetView showGridLines="0" tabSelected="1" zoomScaleNormal="100" workbookViewId="0">
      <pane ySplit="1" topLeftCell="A31" activePane="bottomLeft" state="frozen"/>
      <selection pane="bottomLeft" activeCell="B38" sqref="B38:I38"/>
    </sheetView>
  </sheetViews>
  <sheetFormatPr defaultColWidth="8.7265625" defaultRowHeight="14.5"/>
  <cols>
    <col min="1" max="1" width="3.26953125" customWidth="1"/>
    <col min="2" max="2" width="14.7265625" customWidth="1"/>
    <col min="3" max="4" width="12.7265625" customWidth="1"/>
    <col min="5" max="5" width="25.7265625" customWidth="1"/>
    <col min="6" max="6" width="16.7265625" customWidth="1"/>
    <col min="7" max="7" width="30.7265625" customWidth="1"/>
    <col min="8" max="8" width="23.26953125" customWidth="1"/>
    <col min="9" max="9" width="14.7265625" customWidth="1"/>
    <col min="10" max="10" width="12.7265625" customWidth="1"/>
    <col min="11" max="11" width="16.7265625" customWidth="1"/>
    <col min="12" max="13" width="12.7265625" customWidth="1"/>
    <col min="14" max="14" width="46.7265625" customWidth="1"/>
    <col min="15" max="15" width="19.7265625" customWidth="1"/>
    <col min="16" max="16" width="15.7265625" customWidth="1"/>
    <col min="17" max="17" width="42.7265625" customWidth="1"/>
    <col min="18" max="18" width="23.7265625" customWidth="1"/>
    <col min="19" max="19" width="18.7265625" customWidth="1"/>
    <col min="20" max="20" width="19.26953125" customWidth="1"/>
    <col min="21" max="21" width="3.26953125" customWidth="1"/>
  </cols>
  <sheetData>
    <row r="1" spans="1:239" s="15" customFormat="1" ht="50.15" customHeight="1">
      <c r="A1" s="14"/>
      <c r="B1" s="83" t="s">
        <v>0</v>
      </c>
      <c r="C1"/>
      <c r="D1"/>
      <c r="E1"/>
      <c r="F1"/>
      <c r="G1"/>
      <c r="H1"/>
      <c r="I1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</row>
    <row r="2" spans="1:239" ht="45" customHeight="1">
      <c r="A2" s="7"/>
      <c r="B2" s="13" t="s">
        <v>1</v>
      </c>
      <c r="C2" s="8"/>
      <c r="D2" s="9"/>
      <c r="E2" s="9"/>
      <c r="F2" s="9"/>
      <c r="G2" s="9"/>
      <c r="H2" s="9"/>
      <c r="I2" s="10"/>
      <c r="J2" s="9"/>
      <c r="K2" s="9"/>
      <c r="L2" s="9"/>
      <c r="N2" s="14"/>
      <c r="P2" s="10"/>
    </row>
    <row r="3" spans="1:239" ht="37.15" customHeight="1">
      <c r="B3" s="34" t="s">
        <v>2</v>
      </c>
      <c r="C3" s="2"/>
      <c r="D3" s="2"/>
      <c r="E3" s="2"/>
      <c r="F3" s="2"/>
      <c r="G3" s="2"/>
      <c r="H3" s="2"/>
      <c r="I3" s="2"/>
      <c r="N3" s="14"/>
    </row>
    <row r="4" spans="1:239" s="16" customFormat="1" ht="25.15" customHeight="1">
      <c r="B4" s="93" t="s">
        <v>3</v>
      </c>
      <c r="C4" s="93"/>
      <c r="D4" s="93"/>
      <c r="E4" s="93"/>
      <c r="F4" s="93"/>
      <c r="G4" s="79" t="s">
        <v>50</v>
      </c>
      <c r="H4" s="79" t="s">
        <v>54</v>
      </c>
      <c r="I4" s="93" t="s">
        <v>71</v>
      </c>
      <c r="J4" s="93"/>
      <c r="K4" s="93"/>
      <c r="M4" s="17"/>
      <c r="N4" s="14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</row>
    <row r="5" spans="1:239" s="16" customFormat="1" ht="34.9" customHeight="1">
      <c r="B5" s="94" t="s">
        <v>4</v>
      </c>
      <c r="C5" s="94"/>
      <c r="D5" s="94"/>
      <c r="E5" s="94"/>
      <c r="F5" s="94"/>
      <c r="G5" s="81" t="s">
        <v>51</v>
      </c>
      <c r="H5" s="82" t="str">
        <f>CONCATENATE(COUNTIF(PROJECTS4[Nivel de estado del proyecto],"&lt;&gt;"&amp;""))</f>
        <v>14</v>
      </c>
      <c r="I5" s="95" t="s">
        <v>72</v>
      </c>
      <c r="J5" s="95"/>
      <c r="K5" s="95"/>
      <c r="M5" s="17"/>
      <c r="N5" s="14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</row>
    <row r="6" spans="1:239" s="16" customFormat="1" ht="15" customHeight="1">
      <c r="B6" s="75"/>
      <c r="C6" s="75"/>
      <c r="D6" s="75"/>
      <c r="E6" s="75"/>
      <c r="F6" s="75"/>
      <c r="G6" s="76"/>
      <c r="H6" s="77"/>
      <c r="I6" s="74"/>
      <c r="J6" s="74"/>
      <c r="M6" s="17"/>
      <c r="N6" s="14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17"/>
      <c r="HU6" s="17"/>
      <c r="HV6" s="17"/>
      <c r="HW6" s="17"/>
      <c r="HX6" s="17"/>
      <c r="HY6" s="17"/>
      <c r="HZ6" s="17"/>
      <c r="IA6" s="17"/>
      <c r="IB6" s="17"/>
      <c r="IC6" s="17"/>
      <c r="ID6" s="17"/>
      <c r="IE6" s="17"/>
    </row>
    <row r="7" spans="1:239" s="16" customFormat="1" ht="34.9" customHeight="1">
      <c r="B7" s="96" t="s">
        <v>5</v>
      </c>
      <c r="C7" s="96"/>
      <c r="D7" s="96"/>
      <c r="E7" s="96" t="s">
        <v>37</v>
      </c>
      <c r="F7" s="96"/>
      <c r="G7" s="80" t="s">
        <v>52</v>
      </c>
      <c r="H7" s="97" t="s">
        <v>55</v>
      </c>
      <c r="I7" s="97"/>
      <c r="J7" s="98" t="s">
        <v>73</v>
      </c>
      <c r="K7" s="98"/>
      <c r="M7" s="17"/>
      <c r="N7" s="14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17"/>
      <c r="HW7" s="17"/>
      <c r="HX7" s="17"/>
      <c r="HY7" s="17"/>
      <c r="HZ7" s="17"/>
      <c r="IA7" s="17"/>
      <c r="IB7" s="17"/>
      <c r="IC7" s="17"/>
      <c r="ID7" s="17"/>
      <c r="IE7" s="17"/>
    </row>
    <row r="8" spans="1:239" s="16" customFormat="1" ht="34.9" customHeight="1">
      <c r="B8" s="89">
        <f>SUM(PROJECTS4[Presupuesto])</f>
        <v>4085000</v>
      </c>
      <c r="C8" s="89"/>
      <c r="D8" s="89"/>
      <c r="E8" s="89">
        <f>SUM(PROJECTS4[Presupuesto menos gastos reales])</f>
        <v>669000</v>
      </c>
      <c r="F8" s="89"/>
      <c r="G8" s="78">
        <f>G44/14</f>
        <v>7.1428571428571425E-2</v>
      </c>
      <c r="H8" s="90">
        <v>0.02</v>
      </c>
      <c r="I8" s="90"/>
      <c r="J8" s="91">
        <f>I43/14</f>
        <v>0.21428571428571427</v>
      </c>
      <c r="K8" s="91"/>
      <c r="M8" s="17"/>
      <c r="N8" s="14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</row>
    <row r="9" spans="1:239" s="16" customFormat="1" ht="25.15" customHeight="1"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4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17"/>
      <c r="FZ9" s="17"/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  <c r="GS9" s="17"/>
      <c r="GT9" s="17"/>
      <c r="GU9" s="17"/>
      <c r="GV9" s="17"/>
      <c r="GW9" s="17"/>
      <c r="GX9" s="17"/>
      <c r="GY9" s="17"/>
      <c r="GZ9" s="17"/>
      <c r="HA9" s="17"/>
      <c r="HB9" s="17"/>
      <c r="HC9" s="17"/>
      <c r="HD9" s="17"/>
      <c r="HE9" s="17"/>
      <c r="HF9" s="17"/>
      <c r="HG9" s="17"/>
      <c r="HH9" s="17"/>
      <c r="HI9" s="17"/>
      <c r="HJ9" s="17"/>
      <c r="HK9" s="17"/>
      <c r="HL9" s="17"/>
      <c r="HM9" s="17"/>
      <c r="HN9" s="17"/>
      <c r="HO9" s="17"/>
      <c r="HP9" s="17"/>
      <c r="HQ9" s="17"/>
      <c r="HR9" s="17"/>
      <c r="HS9" s="17"/>
      <c r="HT9" s="17"/>
      <c r="HU9" s="17"/>
      <c r="HV9" s="17"/>
      <c r="HW9" s="17"/>
      <c r="HX9" s="17"/>
      <c r="HY9" s="17"/>
      <c r="HZ9" s="17"/>
      <c r="IA9" s="17"/>
      <c r="IB9" s="17"/>
      <c r="IC9" s="17"/>
      <c r="ID9" s="17"/>
      <c r="IE9" s="17"/>
    </row>
    <row r="10" spans="1:239" ht="46.9" customHeight="1">
      <c r="B10" s="50" t="s">
        <v>6</v>
      </c>
      <c r="F10" s="4"/>
      <c r="G10" s="4"/>
      <c r="H10" s="50" t="s">
        <v>56</v>
      </c>
      <c r="I10" s="4"/>
      <c r="J10" s="4"/>
      <c r="K10" s="4"/>
      <c r="L10" s="4"/>
      <c r="M10" s="4"/>
      <c r="N10" s="50" t="s">
        <v>77</v>
      </c>
      <c r="O10" s="4"/>
      <c r="P10" s="4"/>
    </row>
    <row r="11" spans="1:239" ht="40.15" customHeight="1">
      <c r="B11" s="92" t="s">
        <v>7</v>
      </c>
      <c r="C11" s="85"/>
      <c r="D11" s="86">
        <f>SUM(PROJECTS4[Presupuesto])</f>
        <v>4085000</v>
      </c>
      <c r="E11" s="86"/>
      <c r="F11" s="4"/>
      <c r="G11" s="4"/>
      <c r="H11" s="3"/>
      <c r="I11" s="4"/>
      <c r="J11" s="4"/>
      <c r="K11" s="4"/>
      <c r="L11" s="4"/>
      <c r="M11" s="4"/>
      <c r="N11" s="14"/>
      <c r="O11" s="4"/>
      <c r="P11" s="4"/>
    </row>
    <row r="12" spans="1:239" ht="40.15" customHeight="1">
      <c r="B12" s="84" t="s">
        <v>8</v>
      </c>
      <c r="C12" s="85"/>
      <c r="D12" s="86">
        <f>SUM(PROJECTS4[Real])</f>
        <v>3416000</v>
      </c>
      <c r="E12" s="86"/>
      <c r="F12" s="4"/>
      <c r="G12" s="4"/>
      <c r="H12" s="3"/>
      <c r="I12" s="4"/>
      <c r="J12" s="4"/>
      <c r="K12" s="4"/>
      <c r="L12" s="4"/>
      <c r="M12" s="4"/>
      <c r="N12" s="14"/>
      <c r="O12" s="4"/>
      <c r="P12" s="4"/>
    </row>
    <row r="13" spans="1:239" ht="40.15" customHeight="1">
      <c r="B13" s="87" t="s">
        <v>9</v>
      </c>
      <c r="C13" s="85"/>
      <c r="D13" s="86">
        <f>SUM(PROJECTS4[Presupuesto menos gastos reales])</f>
        <v>669000</v>
      </c>
      <c r="E13" s="86"/>
      <c r="F13" s="4"/>
      <c r="G13" s="4"/>
      <c r="H13" s="3"/>
      <c r="I13" s="4"/>
      <c r="J13" s="4"/>
      <c r="K13" s="4"/>
      <c r="L13" s="4"/>
      <c r="M13" s="4"/>
      <c r="N13" s="14"/>
      <c r="O13" s="4"/>
      <c r="P13" s="4"/>
      <c r="Q13" s="4"/>
      <c r="R13" s="4"/>
      <c r="S13" s="4" t="s">
        <v>102</v>
      </c>
    </row>
    <row r="14" spans="1:239" ht="75" customHeight="1">
      <c r="B14" s="43"/>
      <c r="C14" s="44"/>
      <c r="D14" s="4"/>
      <c r="E14" s="4"/>
      <c r="F14" s="4"/>
      <c r="G14" s="4"/>
      <c r="H14" s="3"/>
      <c r="I14" s="4"/>
      <c r="J14" s="4"/>
      <c r="K14" s="4"/>
      <c r="L14" s="4"/>
      <c r="M14" s="4"/>
      <c r="N14" s="4"/>
      <c r="O14" s="4"/>
    </row>
    <row r="15" spans="1:239" ht="34.9" customHeight="1">
      <c r="B15" s="50" t="s">
        <v>10</v>
      </c>
      <c r="C15" s="2"/>
      <c r="D15" s="2"/>
      <c r="E15" s="2"/>
      <c r="F15" s="50" t="s">
        <v>39</v>
      </c>
      <c r="G15" s="2"/>
      <c r="H15" s="33"/>
      <c r="I15" s="2"/>
      <c r="N15" s="50" t="s">
        <v>78</v>
      </c>
    </row>
    <row r="16" spans="1:239" ht="300" customHeight="1">
      <c r="B16" s="31"/>
      <c r="C16" s="2"/>
      <c r="D16" s="2"/>
      <c r="E16" s="2"/>
      <c r="F16" s="2"/>
      <c r="G16" s="2"/>
      <c r="H16" s="2"/>
      <c r="I16" s="2"/>
    </row>
    <row r="17" spans="2:20" s="29" customFormat="1" ht="37.15" customHeight="1">
      <c r="B17" s="32"/>
      <c r="C17" s="30"/>
      <c r="D17" s="30"/>
      <c r="E17" s="30"/>
      <c r="F17" s="30"/>
      <c r="G17" s="30"/>
      <c r="H17" s="30"/>
      <c r="I17" s="30"/>
    </row>
    <row r="18" spans="2:20" ht="40.15" customHeight="1">
      <c r="B18" s="33" t="s">
        <v>11</v>
      </c>
      <c r="C18" s="2"/>
      <c r="D18" s="2"/>
      <c r="E18" s="2"/>
      <c r="F18" s="2"/>
      <c r="G18" s="2"/>
      <c r="H18" s="2"/>
      <c r="I18" s="2"/>
    </row>
    <row r="19" spans="2:20" s="1" customFormat="1" ht="54" customHeight="1">
      <c r="B19" s="40" t="s">
        <v>10</v>
      </c>
      <c r="C19" s="39" t="s">
        <v>17</v>
      </c>
      <c r="D19" s="38" t="s">
        <v>22</v>
      </c>
      <c r="E19" s="38" t="s">
        <v>38</v>
      </c>
      <c r="F19" s="39" t="s">
        <v>40</v>
      </c>
      <c r="G19" s="39" t="s">
        <v>53</v>
      </c>
      <c r="H19" s="39" t="s">
        <v>57</v>
      </c>
      <c r="I19" s="45" t="s">
        <v>7</v>
      </c>
      <c r="J19" s="46" t="s">
        <v>8</v>
      </c>
      <c r="K19" s="47" t="s">
        <v>74</v>
      </c>
      <c r="L19" s="37" t="s">
        <v>75</v>
      </c>
      <c r="M19" s="37" t="s">
        <v>76</v>
      </c>
      <c r="N19" s="37" t="s">
        <v>79</v>
      </c>
      <c r="O19" s="39" t="s">
        <v>97</v>
      </c>
      <c r="P19" s="39" t="s">
        <v>99</v>
      </c>
      <c r="Q19" s="39" t="s">
        <v>100</v>
      </c>
      <c r="R19" s="39" t="s">
        <v>101</v>
      </c>
      <c r="S19" s="39" t="s">
        <v>103</v>
      </c>
      <c r="T19" s="39" t="s">
        <v>104</v>
      </c>
    </row>
    <row r="20" spans="2:20" s="1" customFormat="1" ht="25.15" customHeight="1">
      <c r="B20" s="19">
        <v>1</v>
      </c>
      <c r="C20" s="54" t="s">
        <v>18</v>
      </c>
      <c r="D20" s="20" t="s">
        <v>23</v>
      </c>
      <c r="E20" s="20"/>
      <c r="F20" s="20" t="s">
        <v>41</v>
      </c>
      <c r="G20" s="20"/>
      <c r="H20" s="20" t="s">
        <v>58</v>
      </c>
      <c r="I20" s="21">
        <v>800000</v>
      </c>
      <c r="J20" s="21">
        <v>500000</v>
      </c>
      <c r="K20" s="48">
        <f>IF(PROJECTS4[[#This Row],[Presupuesto]]="","–",PROJECTS4[[#This Row],[Presupuesto]]-PROJECTS4[[#This Row],[Real]])</f>
        <v>300000</v>
      </c>
      <c r="L20" s="22"/>
      <c r="M20" s="18" t="str">
        <f ca="1">IF(PROJECTS4[[#This Row],[Fecha de finalización prevista]]="","–",(PROJECTS4[[#This Row],[Fecha de finalización prevista]]-TODAY()))</f>
        <v>–</v>
      </c>
      <c r="N20" s="23">
        <v>0.9</v>
      </c>
      <c r="O20" s="54" t="s">
        <v>66</v>
      </c>
      <c r="P20" s="49"/>
      <c r="Q20" s="70" t="s">
        <v>81</v>
      </c>
      <c r="R20" s="49"/>
      <c r="S20" s="49"/>
      <c r="T20" s="41"/>
    </row>
    <row r="21" spans="2:20" s="1" customFormat="1" ht="25.15" customHeight="1">
      <c r="B21" s="19">
        <v>2</v>
      </c>
      <c r="C21" s="54" t="s">
        <v>19</v>
      </c>
      <c r="D21" s="20" t="s">
        <v>24</v>
      </c>
      <c r="E21" s="20"/>
      <c r="F21" s="20" t="s">
        <v>48</v>
      </c>
      <c r="G21" s="20"/>
      <c r="H21" s="20" t="s">
        <v>59</v>
      </c>
      <c r="I21" s="21">
        <v>285000</v>
      </c>
      <c r="J21" s="21">
        <v>312000</v>
      </c>
      <c r="K21" s="48">
        <f>IF(PROJECTS4[[#This Row],[Presupuesto]]="","–",PROJECTS4[[#This Row],[Presupuesto]]-PROJECTS4[[#This Row],[Real]])</f>
        <v>-27000</v>
      </c>
      <c r="L21" s="22"/>
      <c r="M21" s="18" t="str">
        <f ca="1">IF(PROJECTS4[[#This Row],[Fecha de finalización prevista]]="","–",(PROJECTS4[[#This Row],[Fecha de finalización prevista]]-TODAY()))</f>
        <v>–</v>
      </c>
      <c r="N21" s="23">
        <v>1</v>
      </c>
      <c r="O21" s="54" t="s">
        <v>67</v>
      </c>
      <c r="P21" s="49"/>
      <c r="Q21" s="70" t="s">
        <v>86</v>
      </c>
      <c r="R21" s="49"/>
      <c r="S21" s="49"/>
      <c r="T21" s="41"/>
    </row>
    <row r="22" spans="2:20" s="1" customFormat="1" ht="25.15" customHeight="1">
      <c r="B22" s="19">
        <v>3</v>
      </c>
      <c r="C22" s="54" t="s">
        <v>18</v>
      </c>
      <c r="D22" s="20" t="s">
        <v>25</v>
      </c>
      <c r="E22" s="20"/>
      <c r="F22" s="20" t="s">
        <v>42</v>
      </c>
      <c r="G22" s="20"/>
      <c r="H22" s="20" t="s">
        <v>60</v>
      </c>
      <c r="I22" s="21">
        <v>430000</v>
      </c>
      <c r="J22" s="21">
        <v>384000</v>
      </c>
      <c r="K22" s="48">
        <f>IF(PROJECTS4[[#This Row],[Presupuesto]]="","–",PROJECTS4[[#This Row],[Presupuesto]]-PROJECTS4[[#This Row],[Real]])</f>
        <v>46000</v>
      </c>
      <c r="L22" s="22"/>
      <c r="M22" s="18" t="str">
        <f ca="1">IF(PROJECTS4[[#This Row],[Fecha de finalización prevista]]="","–",(PROJECTS4[[#This Row],[Fecha de finalización prevista]]-TODAY()))</f>
        <v>–</v>
      </c>
      <c r="N22" s="23">
        <v>0.5</v>
      </c>
      <c r="O22" s="54" t="s">
        <v>68</v>
      </c>
      <c r="P22" s="49"/>
      <c r="Q22" s="70" t="s">
        <v>85</v>
      </c>
      <c r="R22" s="49"/>
      <c r="S22" s="49"/>
      <c r="T22" s="41"/>
    </row>
    <row r="23" spans="2:20" s="1" customFormat="1" ht="25.15" customHeight="1">
      <c r="B23" s="19">
        <v>4</v>
      </c>
      <c r="C23" s="54" t="s">
        <v>20</v>
      </c>
      <c r="D23" s="20" t="s">
        <v>26</v>
      </c>
      <c r="E23" s="20"/>
      <c r="F23" s="20" t="s">
        <v>43</v>
      </c>
      <c r="G23" s="20"/>
      <c r="H23" s="20" t="s">
        <v>58</v>
      </c>
      <c r="I23" s="21">
        <v>1624000</v>
      </c>
      <c r="J23" s="21">
        <v>1500000</v>
      </c>
      <c r="K23" s="48">
        <f>IF(PROJECTS4[[#This Row],[Presupuesto]]="","–",PROJECTS4[[#This Row],[Presupuesto]]-PROJECTS4[[#This Row],[Real]])</f>
        <v>124000</v>
      </c>
      <c r="L23" s="22"/>
      <c r="M23" s="18" t="str">
        <f ca="1">IF(PROJECTS4[[#This Row],[Fecha de finalización prevista]]="","–",(PROJECTS4[[#This Row],[Fecha de finalización prevista]]-TODAY()))</f>
        <v>–</v>
      </c>
      <c r="N23" s="23">
        <v>0.08</v>
      </c>
      <c r="O23" s="54" t="s">
        <v>69</v>
      </c>
      <c r="P23" s="49"/>
      <c r="Q23" s="70" t="s">
        <v>87</v>
      </c>
      <c r="R23" s="49"/>
      <c r="S23" s="49"/>
      <c r="T23" s="41"/>
    </row>
    <row r="24" spans="2:20" s="1" customFormat="1" ht="25.15" customHeight="1">
      <c r="B24" s="19">
        <v>5</v>
      </c>
      <c r="C24" s="54" t="s">
        <v>20</v>
      </c>
      <c r="D24" s="20" t="s">
        <v>27</v>
      </c>
      <c r="E24" s="20"/>
      <c r="F24" s="20" t="s">
        <v>44</v>
      </c>
      <c r="G24" s="20"/>
      <c r="H24" s="20" t="s">
        <v>61</v>
      </c>
      <c r="I24" s="21">
        <v>946000</v>
      </c>
      <c r="J24" s="21">
        <v>720000</v>
      </c>
      <c r="K24" s="48">
        <f>IF(PROJECTS4[[#This Row],[Presupuesto]]="","–",PROJECTS4[[#This Row],[Presupuesto]]-PROJECTS4[[#This Row],[Real]])</f>
        <v>226000</v>
      </c>
      <c r="L24" s="22"/>
      <c r="M24" s="18" t="str">
        <f ca="1">IF(PROJECTS4[[#This Row],[Fecha de finalización prevista]]="","–",(PROJECTS4[[#This Row],[Fecha de finalización prevista]]-TODAY()))</f>
        <v>–</v>
      </c>
      <c r="N24" s="23">
        <v>0.11</v>
      </c>
      <c r="O24" s="54" t="s">
        <v>69</v>
      </c>
      <c r="P24" s="49"/>
      <c r="Q24" s="70" t="s">
        <v>87</v>
      </c>
      <c r="R24" s="49"/>
      <c r="S24" s="49"/>
      <c r="T24" s="41"/>
    </row>
    <row r="25" spans="2:20" s="1" customFormat="1" ht="25.15" customHeight="1">
      <c r="B25" s="19">
        <v>4</v>
      </c>
      <c r="C25" s="54" t="s">
        <v>21</v>
      </c>
      <c r="D25" s="20" t="s">
        <v>28</v>
      </c>
      <c r="E25" s="20"/>
      <c r="F25" s="20" t="s">
        <v>44</v>
      </c>
      <c r="G25" s="20"/>
      <c r="H25" s="20" t="s">
        <v>62</v>
      </c>
      <c r="I25" s="21">
        <v>0</v>
      </c>
      <c r="J25" s="21">
        <v>0</v>
      </c>
      <c r="K25" s="48">
        <f>IF(PROJECTS4[[#This Row],[Presupuesto]]="","–",PROJECTS4[[#This Row],[Presupuesto]]-PROJECTS4[[#This Row],[Real]])</f>
        <v>0</v>
      </c>
      <c r="L25" s="22"/>
      <c r="M25" s="18" t="str">
        <f ca="1">IF(PROJECTS4[[#This Row],[Fecha de finalización prevista]]="","–",(PROJECTS4[[#This Row],[Fecha de finalización prevista]]-TODAY()))</f>
        <v>–</v>
      </c>
      <c r="N25" s="23">
        <v>0.17</v>
      </c>
      <c r="O25" s="54" t="s">
        <v>70</v>
      </c>
      <c r="P25" s="49"/>
      <c r="Q25" s="70" t="s">
        <v>88</v>
      </c>
      <c r="R25" s="49"/>
      <c r="S25" s="49"/>
      <c r="T25" s="41"/>
    </row>
    <row r="26" spans="2:20" s="1" customFormat="1" ht="25.15" customHeight="1">
      <c r="B26" s="19">
        <v>4</v>
      </c>
      <c r="C26" s="54" t="s">
        <v>21</v>
      </c>
      <c r="D26" s="20" t="s">
        <v>29</v>
      </c>
      <c r="E26" s="20"/>
      <c r="F26" s="20" t="s">
        <v>45</v>
      </c>
      <c r="G26" s="20"/>
      <c r="H26" s="20" t="s">
        <v>63</v>
      </c>
      <c r="I26" s="21">
        <v>0</v>
      </c>
      <c r="J26" s="21">
        <v>0</v>
      </c>
      <c r="K26" s="48">
        <f>IF(PROJECTS4[[#This Row],[Presupuesto]]="","–",PROJECTS4[[#This Row],[Presupuesto]]-PROJECTS4[[#This Row],[Real]])</f>
        <v>0</v>
      </c>
      <c r="L26" s="22"/>
      <c r="M26" s="18" t="str">
        <f ca="1">IF(PROJECTS4[[#This Row],[Fecha de finalización prevista]]="","–",(PROJECTS4[[#This Row],[Fecha de finalización prevista]]-TODAY()))</f>
        <v>–</v>
      </c>
      <c r="N26" s="23">
        <v>0.2</v>
      </c>
      <c r="O26" s="54" t="s">
        <v>69</v>
      </c>
      <c r="P26" s="49"/>
      <c r="Q26" s="70" t="s">
        <v>89</v>
      </c>
      <c r="R26" s="49"/>
      <c r="S26" s="49"/>
      <c r="T26" s="41"/>
    </row>
    <row r="27" spans="2:20" s="1" customFormat="1" ht="25.15" customHeight="1">
      <c r="B27" s="19">
        <v>2</v>
      </c>
      <c r="C27" s="54" t="s">
        <v>19</v>
      </c>
      <c r="D27" s="20" t="s">
        <v>30</v>
      </c>
      <c r="E27" s="20"/>
      <c r="F27" s="20" t="s">
        <v>46</v>
      </c>
      <c r="G27" s="20"/>
      <c r="H27" s="20" t="s">
        <v>64</v>
      </c>
      <c r="I27" s="21">
        <v>0</v>
      </c>
      <c r="J27" s="21">
        <v>0</v>
      </c>
      <c r="K27" s="48">
        <f>IF(PROJECTS4[[#This Row],[Presupuesto]]="","–",PROJECTS4[[#This Row],[Presupuesto]]-PROJECTS4[[#This Row],[Real]])</f>
        <v>0</v>
      </c>
      <c r="L27" s="22"/>
      <c r="M27" s="18" t="str">
        <f ca="1">IF(PROJECTS4[[#This Row],[Fecha de finalización prevista]]="","–",(PROJECTS4[[#This Row],[Fecha de finalización prevista]]-TODAY()))</f>
        <v>–</v>
      </c>
      <c r="N27" s="23">
        <v>0.3</v>
      </c>
      <c r="O27" s="54" t="s">
        <v>70</v>
      </c>
      <c r="P27" s="49"/>
      <c r="Q27" s="70" t="s">
        <v>90</v>
      </c>
      <c r="R27" s="49"/>
      <c r="S27" s="49"/>
      <c r="T27" s="41"/>
    </row>
    <row r="28" spans="2:20" s="1" customFormat="1" ht="25.15" customHeight="1">
      <c r="B28" s="19">
        <v>1</v>
      </c>
      <c r="C28" s="54" t="s">
        <v>19</v>
      </c>
      <c r="D28" s="20" t="s">
        <v>31</v>
      </c>
      <c r="E28" s="20"/>
      <c r="F28" s="20" t="s">
        <v>42</v>
      </c>
      <c r="G28" s="20"/>
      <c r="H28" s="20" t="s">
        <v>58</v>
      </c>
      <c r="I28" s="21">
        <v>0</v>
      </c>
      <c r="J28" s="21">
        <v>0</v>
      </c>
      <c r="K28" s="48">
        <f>IF(PROJECTS4[[#This Row],[Presupuesto]]="","–",PROJECTS4[[#This Row],[Presupuesto]]-PROJECTS4[[#This Row],[Real]])</f>
        <v>0</v>
      </c>
      <c r="L28" s="22"/>
      <c r="M28" s="18" t="str">
        <f ca="1">IF(PROJECTS4[[#This Row],[Fecha de finalización prevista]]="","–",(PROJECTS4[[#This Row],[Fecha de finalización prevista]]-TODAY()))</f>
        <v>–</v>
      </c>
      <c r="N28" s="23">
        <v>0.45</v>
      </c>
      <c r="O28" s="54" t="s">
        <v>70</v>
      </c>
      <c r="P28" s="49"/>
      <c r="Q28" s="70" t="s">
        <v>82</v>
      </c>
      <c r="R28" s="49"/>
      <c r="S28" s="49"/>
      <c r="T28" s="41"/>
    </row>
    <row r="29" spans="2:20" s="1" customFormat="1" ht="25.15" customHeight="1">
      <c r="B29" s="19">
        <v>4</v>
      </c>
      <c r="C29" s="54" t="s">
        <v>18</v>
      </c>
      <c r="D29" s="20" t="s">
        <v>32</v>
      </c>
      <c r="E29" s="20"/>
      <c r="F29" s="20" t="s">
        <v>47</v>
      </c>
      <c r="G29" s="20"/>
      <c r="H29" s="20" t="s">
        <v>62</v>
      </c>
      <c r="I29" s="21">
        <v>0</v>
      </c>
      <c r="J29" s="21">
        <v>0</v>
      </c>
      <c r="K29" s="48">
        <f>IF(PROJECTS4[[#This Row],[Presupuesto]]="","–",PROJECTS4[[#This Row],[Presupuesto]]-PROJECTS4[[#This Row],[Real]])</f>
        <v>0</v>
      </c>
      <c r="L29" s="22"/>
      <c r="M29" s="18" t="str">
        <f ca="1">IF(PROJECTS4[[#This Row],[Fecha de finalización prevista]]="","–",(PROJECTS4[[#This Row],[Fecha de finalización prevista]]-TODAY()))</f>
        <v>–</v>
      </c>
      <c r="N29" s="23">
        <v>0</v>
      </c>
      <c r="O29" s="54" t="s">
        <v>67</v>
      </c>
      <c r="P29" s="49"/>
      <c r="Q29" s="70" t="s">
        <v>86</v>
      </c>
      <c r="R29" s="49"/>
      <c r="S29" s="49"/>
      <c r="T29" s="41"/>
    </row>
    <row r="30" spans="2:20" ht="25.15" customHeight="1">
      <c r="B30" s="19">
        <v>2</v>
      </c>
      <c r="C30" s="55" t="s">
        <v>18</v>
      </c>
      <c r="D30" s="20" t="s">
        <v>33</v>
      </c>
      <c r="E30" s="35"/>
      <c r="F30" s="20" t="s">
        <v>47</v>
      </c>
      <c r="G30" s="20"/>
      <c r="H30" s="20" t="s">
        <v>65</v>
      </c>
      <c r="I30" s="21"/>
      <c r="J30" s="21"/>
      <c r="K30" s="48" t="str">
        <f>IF(PROJECTS4[[#This Row],[Presupuesto]]="","–",PROJECTS4[[#This Row],[Presupuesto]]-PROJECTS4[[#This Row],[Real]])</f>
        <v>–</v>
      </c>
      <c r="L30" s="24"/>
      <c r="M30" s="18" t="str">
        <f ca="1">IF(PROJECTS4[[#This Row],[Fecha de finalización prevista]]="","–",(PROJECTS4[[#This Row],[Fecha de finalización prevista]]-TODAY()))</f>
        <v>–</v>
      </c>
      <c r="N30" s="23">
        <v>0</v>
      </c>
      <c r="O30" s="55" t="s">
        <v>66</v>
      </c>
      <c r="P30" s="20"/>
      <c r="Q30" s="71" t="s">
        <v>90</v>
      </c>
      <c r="R30" s="20"/>
      <c r="S30" s="20"/>
      <c r="T30" s="41"/>
    </row>
    <row r="31" spans="2:20" ht="25.15" customHeight="1">
      <c r="B31" s="19">
        <v>3</v>
      </c>
      <c r="C31" s="55" t="s">
        <v>18</v>
      </c>
      <c r="D31" s="20" t="s">
        <v>34</v>
      </c>
      <c r="E31" s="35"/>
      <c r="F31" s="20" t="s">
        <v>46</v>
      </c>
      <c r="G31" s="20"/>
      <c r="H31" s="20" t="s">
        <v>58</v>
      </c>
      <c r="I31" s="21"/>
      <c r="J31" s="21"/>
      <c r="K31" s="48" t="str">
        <f>IF(PROJECTS4[[#This Row],[Presupuesto]]="","–",PROJECTS4[[#This Row],[Presupuesto]]-PROJECTS4[[#This Row],[Real]])</f>
        <v>–</v>
      </c>
      <c r="L31" s="24"/>
      <c r="M31" s="18" t="str">
        <f ca="1">IF(PROJECTS4[[#This Row],[Fecha de finalización prevista]]="","–",(PROJECTS4[[#This Row],[Fecha de finalización prevista]]-TODAY()))</f>
        <v>–</v>
      </c>
      <c r="N31" s="23">
        <v>0.15</v>
      </c>
      <c r="O31" s="55" t="s">
        <v>67</v>
      </c>
      <c r="P31" s="20"/>
      <c r="Q31" s="71" t="s">
        <v>81</v>
      </c>
      <c r="R31" s="20"/>
      <c r="S31" s="20"/>
      <c r="T31" s="41"/>
    </row>
    <row r="32" spans="2:20" ht="25.15" customHeight="1">
      <c r="B32" s="19">
        <v>4</v>
      </c>
      <c r="C32" s="55" t="s">
        <v>20</v>
      </c>
      <c r="D32" s="20" t="s">
        <v>35</v>
      </c>
      <c r="E32" s="35"/>
      <c r="F32" s="20" t="s">
        <v>43</v>
      </c>
      <c r="G32" s="20"/>
      <c r="H32" s="20" t="s">
        <v>65</v>
      </c>
      <c r="I32" s="21"/>
      <c r="J32" s="21"/>
      <c r="K32" s="48" t="str">
        <f>IF(PROJECTS4[[#This Row],[Presupuesto]]="","–",PROJECTS4[[#This Row],[Presupuesto]]-PROJECTS4[[#This Row],[Real]])</f>
        <v>–</v>
      </c>
      <c r="L32" s="24"/>
      <c r="M32" s="18" t="str">
        <f ca="1">IF(PROJECTS4[[#This Row],[Fecha de finalización prevista]]="","–",(PROJECTS4[[#This Row],[Fecha de finalización prevista]]-TODAY()))</f>
        <v>–</v>
      </c>
      <c r="N32" s="23">
        <v>0.2</v>
      </c>
      <c r="O32" s="55" t="s">
        <v>67</v>
      </c>
      <c r="P32" s="20"/>
      <c r="Q32" s="71" t="s">
        <v>90</v>
      </c>
      <c r="R32" s="20"/>
      <c r="S32" s="20"/>
      <c r="T32" s="41"/>
    </row>
    <row r="33" spans="2:20" ht="25.15" customHeight="1">
      <c r="B33" s="25">
        <v>5</v>
      </c>
      <c r="C33" s="56" t="s">
        <v>18</v>
      </c>
      <c r="D33" s="20" t="s">
        <v>36</v>
      </c>
      <c r="E33" s="36"/>
      <c r="F33" s="26" t="s">
        <v>42</v>
      </c>
      <c r="G33" s="20"/>
      <c r="H33" s="26" t="s">
        <v>62</v>
      </c>
      <c r="I33" s="27"/>
      <c r="J33" s="27"/>
      <c r="K33" s="48" t="str">
        <f>IF(PROJECTS4[[#This Row],[Presupuesto]]="","–",PROJECTS4[[#This Row],[Presupuesto]]-PROJECTS4[[#This Row],[Real]])</f>
        <v>–</v>
      </c>
      <c r="L33" s="28"/>
      <c r="M33" s="18" t="str">
        <f ca="1">IF(PROJECTS4[[#This Row],[Fecha de finalización prevista]]="","–",(PROJECTS4[[#This Row],[Fecha de finalización prevista]]-TODAY()))</f>
        <v>–</v>
      </c>
      <c r="N33" s="23">
        <v>0.75</v>
      </c>
      <c r="O33" s="56" t="s">
        <v>67</v>
      </c>
      <c r="P33" s="26"/>
      <c r="Q33" s="72" t="s">
        <v>84</v>
      </c>
      <c r="R33" s="26"/>
      <c r="S33" s="26"/>
      <c r="T33" s="42"/>
    </row>
    <row r="34" spans="2:20" ht="28.9" customHeight="1"/>
    <row r="35" spans="2:20" ht="34.9" customHeight="1">
      <c r="B35" s="33" t="s">
        <v>12</v>
      </c>
      <c r="C35" s="2"/>
      <c r="D35" s="2"/>
      <c r="E35" s="2"/>
      <c r="F35" s="2"/>
      <c r="G35" s="2"/>
      <c r="H35" s="2"/>
      <c r="I35" s="2"/>
    </row>
    <row r="36" spans="2:20" ht="37.15" customHeight="1">
      <c r="B36" s="31" t="s">
        <v>13</v>
      </c>
      <c r="C36" s="2"/>
      <c r="D36" s="2"/>
      <c r="E36" s="2"/>
      <c r="F36" s="2"/>
      <c r="G36" s="2"/>
      <c r="H36" s="2"/>
      <c r="I36" s="2"/>
    </row>
    <row r="37" spans="2:20" s="29" customFormat="1" ht="37.15" customHeight="1">
      <c r="B37" s="32" t="s">
        <v>14</v>
      </c>
      <c r="C37" s="30"/>
      <c r="D37" s="30"/>
      <c r="E37" s="30"/>
      <c r="F37" s="30"/>
      <c r="G37" s="30"/>
      <c r="H37" s="30"/>
      <c r="I37" s="30"/>
    </row>
    <row r="38" spans="2:20" ht="34.9" customHeight="1">
      <c r="B38" s="53" t="s">
        <v>15</v>
      </c>
      <c r="C38" s="52" t="s">
        <v>109</v>
      </c>
      <c r="D38" s="53" t="s">
        <v>110</v>
      </c>
      <c r="E38" s="52" t="s">
        <v>109</v>
      </c>
      <c r="F38" s="53" t="s">
        <v>40</v>
      </c>
      <c r="G38" s="52" t="s">
        <v>109</v>
      </c>
      <c r="H38" s="53" t="s">
        <v>111</v>
      </c>
      <c r="I38" s="52" t="s">
        <v>109</v>
      </c>
      <c r="J38" s="5"/>
      <c r="M38" s="5"/>
      <c r="N38" s="53" t="s">
        <v>80</v>
      </c>
      <c r="O38" s="52" t="s">
        <v>98</v>
      </c>
    </row>
    <row r="39" spans="2:20" ht="25.15" customHeight="1">
      <c r="B39" s="65">
        <v>1</v>
      </c>
      <c r="C39" s="52">
        <f>COUNTIFS(PROJECTS4[Nivel de estado del proyecto],B39)</f>
        <v>2</v>
      </c>
      <c r="D39" s="57" t="s">
        <v>21</v>
      </c>
      <c r="E39" s="52">
        <f>COUNTIFS(PROJECTS4[Prioridad],D39)</f>
        <v>2</v>
      </c>
      <c r="F39" s="51" t="s">
        <v>45</v>
      </c>
      <c r="G39" s="52">
        <f>COUNTIFS(PROJECTS4[Estado],F39)</f>
        <v>1</v>
      </c>
      <c r="H39" s="54" t="s">
        <v>66</v>
      </c>
      <c r="I39" s="52">
        <f>COUNTIFS(PROJECTS4[Nivel de riesgo],H39)</f>
        <v>2</v>
      </c>
      <c r="J39" s="5"/>
      <c r="M39" s="5"/>
      <c r="N39" s="70" t="s">
        <v>81</v>
      </c>
      <c r="O39" s="52">
        <f>COUNTIFS(PROJECTS4[Objetivo estratégico],N39)</f>
        <v>2</v>
      </c>
    </row>
    <row r="40" spans="2:20" ht="25.15" customHeight="1">
      <c r="B40" s="66">
        <v>2</v>
      </c>
      <c r="C40" s="52">
        <f>COUNTIFS(PROJECTS4[Nivel de estado del proyecto],B40)</f>
        <v>3</v>
      </c>
      <c r="D40" s="58" t="s">
        <v>19</v>
      </c>
      <c r="E40" s="52">
        <f>COUNTIFS(PROJECTS4[Prioridad],D40)</f>
        <v>3</v>
      </c>
      <c r="F40" s="51" t="s">
        <v>47</v>
      </c>
      <c r="G40" s="52">
        <f>COUNTIFS(PROJECTS4[Estado],F40)</f>
        <v>2</v>
      </c>
      <c r="H40" s="61" t="s">
        <v>67</v>
      </c>
      <c r="I40" s="52">
        <f>COUNTIFS(PROJECTS4[Nivel de riesgo],H40)</f>
        <v>5</v>
      </c>
      <c r="J40" s="5"/>
      <c r="M40" s="5"/>
      <c r="N40" s="73" t="s">
        <v>82</v>
      </c>
      <c r="O40" s="52">
        <f>COUNTIFS(PROJECTS4[Objetivo estratégico],N40)</f>
        <v>1</v>
      </c>
    </row>
    <row r="41" spans="2:20" ht="25.15" customHeight="1">
      <c r="B41" s="67">
        <v>3</v>
      </c>
      <c r="C41" s="52">
        <f>COUNTIFS(PROJECTS4[Nivel de estado del proyecto],B41)</f>
        <v>2</v>
      </c>
      <c r="D41" s="59" t="s">
        <v>18</v>
      </c>
      <c r="E41" s="52">
        <f>COUNTIFS(PROJECTS4[Prioridad],D41)</f>
        <v>6</v>
      </c>
      <c r="F41" s="51" t="s">
        <v>44</v>
      </c>
      <c r="G41" s="52">
        <f>COUNTIFS(PROJECTS4[Estado],F41)</f>
        <v>2</v>
      </c>
      <c r="H41" s="62" t="s">
        <v>68</v>
      </c>
      <c r="I41" s="52">
        <f>COUNTIFS(PROJECTS4[Nivel de riesgo],H41)</f>
        <v>1</v>
      </c>
      <c r="J41" s="5"/>
      <c r="M41" s="5"/>
      <c r="N41" s="73" t="s">
        <v>83</v>
      </c>
      <c r="O41" s="52">
        <f>COUNTIFS(PROJECTS4[Objetivo estratégico],N41)</f>
        <v>0</v>
      </c>
    </row>
    <row r="42" spans="2:20" ht="25.15" customHeight="1">
      <c r="B42" s="68">
        <v>4</v>
      </c>
      <c r="C42" s="52">
        <f>COUNTIFS(PROJECTS4[Nivel de estado del proyecto],B42)</f>
        <v>5</v>
      </c>
      <c r="D42" s="60" t="s">
        <v>20</v>
      </c>
      <c r="E42" s="52">
        <f>COUNTIFS(PROJECTS4[Prioridad],D42)</f>
        <v>3</v>
      </c>
      <c r="F42" s="51" t="s">
        <v>43</v>
      </c>
      <c r="G42" s="52">
        <f>COUNTIFS(PROJECTS4[Estado],F42)</f>
        <v>2</v>
      </c>
      <c r="H42" s="63" t="s">
        <v>69</v>
      </c>
      <c r="I42" s="52">
        <f>COUNTIFS(PROJECTS4[Nivel de riesgo],H42)</f>
        <v>3</v>
      </c>
      <c r="J42" s="5"/>
      <c r="M42" s="5"/>
      <c r="N42" s="73" t="s">
        <v>84</v>
      </c>
      <c r="O42" s="52">
        <f>COUNTIFS(PROJECTS4[Objetivo estratégico],N42)</f>
        <v>1</v>
      </c>
    </row>
    <row r="43" spans="2:20" ht="25.15" customHeight="1">
      <c r="B43" s="69">
        <v>5</v>
      </c>
      <c r="C43" s="52">
        <f>COUNTIFS(PROJECTS4[Nivel de estado del proyecto],B43)</f>
        <v>2</v>
      </c>
      <c r="E43" s="52"/>
      <c r="F43" s="51" t="s">
        <v>42</v>
      </c>
      <c r="G43" s="52">
        <f>COUNTIFS(PROJECTS4[Estado],F43)</f>
        <v>3</v>
      </c>
      <c r="H43" s="64" t="s">
        <v>70</v>
      </c>
      <c r="I43" s="52">
        <f>COUNTIFS(PROJECTS4[Nivel de riesgo],H43)</f>
        <v>3</v>
      </c>
      <c r="J43" s="5"/>
      <c r="M43" s="5"/>
      <c r="N43" s="73" t="s">
        <v>85</v>
      </c>
      <c r="O43" s="52">
        <f>COUNTIFS(PROJECTS4[Objetivo estratégico],N43)</f>
        <v>1</v>
      </c>
    </row>
    <row r="44" spans="2:20" ht="25.15" customHeight="1">
      <c r="B44" s="5"/>
      <c r="C44" s="5"/>
      <c r="E44" s="5"/>
      <c r="F44" s="51" t="s">
        <v>48</v>
      </c>
      <c r="G44" s="52">
        <f>COUNTIFS(PROJECTS4[Estado],F44)</f>
        <v>1</v>
      </c>
      <c r="H44" s="5"/>
      <c r="I44" s="5"/>
      <c r="J44" s="5"/>
      <c r="M44" s="5"/>
      <c r="N44" s="73" t="s">
        <v>86</v>
      </c>
      <c r="O44" s="52">
        <f>COUNTIFS(PROJECTS4[Objetivo estratégico],N44)</f>
        <v>2</v>
      </c>
    </row>
    <row r="45" spans="2:20" ht="25.15" customHeight="1">
      <c r="B45" s="5"/>
      <c r="C45" s="5"/>
      <c r="F45" s="51" t="s">
        <v>41</v>
      </c>
      <c r="G45" s="52">
        <f>COUNTIFS(PROJECTS4[Estado],F45)</f>
        <v>1</v>
      </c>
      <c r="H45" s="5"/>
      <c r="I45" s="5"/>
      <c r="J45" s="1"/>
      <c r="M45" s="1"/>
      <c r="N45" s="73" t="s">
        <v>87</v>
      </c>
      <c r="O45" s="52">
        <f>COUNTIFS(PROJECTS4[Objetivo estratégico],N45)</f>
        <v>2</v>
      </c>
    </row>
    <row r="46" spans="2:20" ht="25.15" customHeight="1">
      <c r="B46" s="2"/>
      <c r="C46" s="2"/>
      <c r="F46" s="51" t="s">
        <v>46</v>
      </c>
      <c r="G46" s="52">
        <f>COUNTIFS(PROJECTS4[Estado],F46)</f>
        <v>2</v>
      </c>
      <c r="H46" s="2"/>
      <c r="I46" s="2"/>
      <c r="N46" s="70" t="s">
        <v>88</v>
      </c>
      <c r="O46" s="52">
        <f>COUNTIFS(PROJECTS4[Objetivo estratégico],N46)</f>
        <v>1</v>
      </c>
    </row>
    <row r="47" spans="2:20" ht="25.15" customHeight="1">
      <c r="B47" s="2"/>
      <c r="C47" s="2"/>
      <c r="F47" s="6" t="s">
        <v>49</v>
      </c>
      <c r="G47" s="52">
        <f>COUNTIFS(PROJECTS4[Estado],F47)</f>
        <v>0</v>
      </c>
      <c r="H47" s="2"/>
      <c r="I47" s="2"/>
      <c r="N47" s="70" t="s">
        <v>89</v>
      </c>
      <c r="O47" s="52">
        <f>COUNTIFS(PROJECTS4[Objetivo estratégico],N47)</f>
        <v>1</v>
      </c>
    </row>
    <row r="48" spans="2:20" ht="25.15" customHeight="1">
      <c r="B48" s="2"/>
      <c r="C48" s="2"/>
      <c r="F48" s="2"/>
      <c r="G48" s="2"/>
      <c r="H48" s="2"/>
      <c r="I48" s="2"/>
      <c r="N48" s="70" t="s">
        <v>90</v>
      </c>
      <c r="O48" s="52">
        <f>COUNTIFS(PROJECTS4[Objetivo estratégico],N48)</f>
        <v>3</v>
      </c>
    </row>
    <row r="49" spans="2:15" ht="25.15" customHeight="1">
      <c r="N49" s="70" t="s">
        <v>49</v>
      </c>
      <c r="O49" s="52">
        <f>COUNTIFS(PROJECTS4[Objetivo estratégico],N49)</f>
        <v>0</v>
      </c>
    </row>
    <row r="50" spans="2:15" ht="25.15" customHeight="1">
      <c r="N50" s="70" t="s">
        <v>91</v>
      </c>
      <c r="O50" s="52">
        <f>COUNTIFS(PROJECTS4[Objetivo estratégico],N50)</f>
        <v>0</v>
      </c>
    </row>
    <row r="51" spans="2:15" ht="25.15" customHeight="1">
      <c r="N51" s="70" t="s">
        <v>92</v>
      </c>
      <c r="O51" s="52">
        <f>COUNTIFS(PROJECTS4[Objetivo estratégico],N51)</f>
        <v>0</v>
      </c>
    </row>
    <row r="52" spans="2:15" ht="25.15" customHeight="1">
      <c r="N52" s="70" t="s">
        <v>93</v>
      </c>
      <c r="O52" s="52">
        <f>COUNTIFS(PROJECTS4[Objetivo estratégico],N52)</f>
        <v>0</v>
      </c>
    </row>
    <row r="53" spans="2:15" ht="25.15" customHeight="1">
      <c r="N53" s="70" t="s">
        <v>94</v>
      </c>
      <c r="O53" s="52">
        <f>COUNTIFS(PROJECTS4[Objetivo estratégico],N53)</f>
        <v>0</v>
      </c>
    </row>
    <row r="54" spans="2:15" ht="25.15" customHeight="1">
      <c r="N54" s="70" t="s">
        <v>95</v>
      </c>
      <c r="O54" s="52">
        <f>COUNTIFS(PROJECTS4[Objetivo estratégico],N54)</f>
        <v>0</v>
      </c>
    </row>
    <row r="55" spans="2:15" ht="25.15" customHeight="1">
      <c r="N55" s="70" t="s">
        <v>96</v>
      </c>
      <c r="O55" s="52">
        <f>COUNTIFS(PROJECTS4[Objetivo estratégico],N55)</f>
        <v>0</v>
      </c>
    </row>
    <row r="57" spans="2:15" ht="49.9" customHeight="1">
      <c r="B57" s="88" t="s">
        <v>16</v>
      </c>
      <c r="C57" s="88"/>
      <c r="D57" s="88"/>
      <c r="E57" s="88"/>
      <c r="F57" s="88"/>
      <c r="G57" s="88"/>
      <c r="H57" s="88"/>
      <c r="I57" s="88"/>
    </row>
  </sheetData>
  <mergeCells count="19">
    <mergeCell ref="B4:F4"/>
    <mergeCell ref="I4:K4"/>
    <mergeCell ref="B5:F5"/>
    <mergeCell ref="I5:K5"/>
    <mergeCell ref="B7:D7"/>
    <mergeCell ref="E7:F7"/>
    <mergeCell ref="H7:I7"/>
    <mergeCell ref="J7:K7"/>
    <mergeCell ref="B8:D8"/>
    <mergeCell ref="E8:F8"/>
    <mergeCell ref="H8:I8"/>
    <mergeCell ref="J8:K8"/>
    <mergeCell ref="B11:C11"/>
    <mergeCell ref="D11:E11"/>
    <mergeCell ref="B12:C12"/>
    <mergeCell ref="D12:E12"/>
    <mergeCell ref="B13:C13"/>
    <mergeCell ref="D13:E13"/>
    <mergeCell ref="B57:I57"/>
  </mergeCells>
  <phoneticPr fontId="8" type="noConversion"/>
  <conditionalFormatting sqref="B20:B33">
    <cfRule type="containsText" dxfId="63" priority="25" operator="containsText" text="4">
      <formula>NOT(ISERROR(SEARCH("4",B20)))</formula>
    </cfRule>
    <cfRule type="containsText" dxfId="62" priority="24" operator="containsText" text="3">
      <formula>NOT(ISERROR(SEARCH("3",B20)))</formula>
    </cfRule>
    <cfRule type="containsText" dxfId="61" priority="23" operator="containsText" text="2">
      <formula>NOT(ISERROR(SEARCH("2",B20)))</formula>
    </cfRule>
    <cfRule type="containsText" dxfId="60" priority="22" operator="containsText" text="1">
      <formula>NOT(ISERROR(SEARCH("1",B20)))</formula>
    </cfRule>
    <cfRule type="containsText" dxfId="59" priority="21" operator="containsText" text="5">
      <formula>NOT(ISERROR(SEARCH("5",B20)))</formula>
    </cfRule>
  </conditionalFormatting>
  <conditionalFormatting sqref="C20:C33 D39:D42">
    <cfRule type="containsText" dxfId="58" priority="29" operator="containsText" text="Extrema">
      <formula>NOT(ISERROR(SEARCH("Extrema",C20)))</formula>
    </cfRule>
    <cfRule type="containsText" dxfId="57" priority="28" stopIfTrue="1" operator="containsText" text="Alta">
      <formula>NOT(ISERROR(SEARCH("Alta",C20)))</formula>
    </cfRule>
    <cfRule type="containsText" dxfId="56" priority="27" stopIfTrue="1" operator="containsText" text="Media">
      <formula>NOT(ISERROR(SEARCH("Media",C20)))</formula>
    </cfRule>
    <cfRule type="containsText" dxfId="55" priority="26" operator="containsText" text="Baja">
      <formula>NOT(ISERROR(SEARCH("Baja",C20)))</formula>
    </cfRule>
  </conditionalFormatting>
  <conditionalFormatting sqref="F20:F33 F39:F47">
    <cfRule type="containsText" dxfId="54" priority="17" stopIfTrue="1" operator="containsText" text="Otro">
      <formula>NOT(ISERROR(SEARCH("Otro",F20)))</formula>
    </cfRule>
    <cfRule type="containsText" dxfId="53" priority="30" operator="containsText" text="Solicitado">
      <formula>NOT(ISERROR(SEARCH("Solicitado",F20)))</formula>
    </cfRule>
    <cfRule type="containsText" dxfId="52" priority="20" stopIfTrue="1" operator="containsText" text="En espera">
      <formula>NOT(ISERROR(SEARCH("En espera",F20)))</formula>
    </cfRule>
    <cfRule type="containsText" dxfId="51" priority="19" stopIfTrue="1" operator="containsText" text="Completado">
      <formula>NOT(ISERROR(SEARCH("Completado",F20)))</formula>
    </cfRule>
    <cfRule type="containsText" dxfId="50" priority="18" stopIfTrue="1" operator="containsText" text="Monitor">
      <formula>NOT(ISERROR(SEARCH("Monitor",F20)))</formula>
    </cfRule>
    <cfRule type="containsText" dxfId="49" priority="15" operator="containsText" text="En progreso">
      <formula>NOT(ISERROR(SEARCH("En progreso",F20)))</formula>
    </cfRule>
    <cfRule type="containsText" dxfId="48" priority="16" operator="containsText" text="Propuesto">
      <formula>NOT(ISERROR(SEARCH("Propuesto",F20)))</formula>
    </cfRule>
    <cfRule type="containsText" dxfId="47" priority="31" stopIfTrue="1" operator="containsText" text="Aprobado">
      <formula>NOT(ISERROR(SEARCH("Aprobado",F20)))</formula>
    </cfRule>
    <cfRule type="containsText" dxfId="46" priority="32" operator="containsText" text="Planificación">
      <formula>NOT(ISERROR(SEARCH("Planificación",F20)))</formula>
    </cfRule>
  </conditionalFormatting>
  <conditionalFormatting sqref="N20:N33">
    <cfRule type="dataBar" priority="33">
      <dataBar>
        <cfvo type="percent" val="0"/>
        <cfvo type="percent" val="100"/>
        <color theme="6" tint="0.59999389629810485"/>
      </dataBar>
      <extLst>
        <ext xmlns:x14="http://schemas.microsoft.com/office/spreadsheetml/2009/9/main" uri="{B025F937-C7B1-47D3-B67F-A62EFF666E3E}">
          <x14:id>{9BF33701-1A97-4FC4-A791-6911EA1B30CC}</x14:id>
        </ext>
      </extLst>
    </cfRule>
  </conditionalFormatting>
  <conditionalFormatting sqref="N39:N43">
    <cfRule type="containsText" dxfId="45" priority="5" operator="containsText" text="Likely">
      <formula>NOT(ISERROR(SEARCH("Likely",N39)))</formula>
    </cfRule>
    <cfRule type="containsText" dxfId="44" priority="4" operator="containsText" text="Highly Likely">
      <formula>NOT(ISERROR(SEARCH("Highly Likely",N39)))</formula>
    </cfRule>
    <cfRule type="containsText" dxfId="43" priority="3" stopIfTrue="1" operator="containsText" text="Possible">
      <formula>NOT(ISERROR(SEARCH("Possible",N39)))</formula>
    </cfRule>
    <cfRule type="containsText" dxfId="42" priority="2" stopIfTrue="1" operator="containsText" text="Unlikely">
      <formula>NOT(ISERROR(SEARCH("Unlikely",N39)))</formula>
    </cfRule>
    <cfRule type="containsText" dxfId="41" priority="1" operator="containsText" text="Highly Unlikely">
      <formula>NOT(ISERROR(SEARCH("Highly Unlikely",N39)))</formula>
    </cfRule>
  </conditionalFormatting>
  <conditionalFormatting sqref="O20:O33 H39:H43">
    <cfRule type="containsText" dxfId="40" priority="10" operator="containsText" text="Probable">
      <formula>NOT(ISERROR(SEARCH("Probable",H20)))</formula>
    </cfRule>
    <cfRule type="containsText" dxfId="39" priority="9" operator="containsText" text="Muy probable">
      <formula>NOT(ISERROR(SEARCH("Muy probable",H20)))</formula>
    </cfRule>
    <cfRule type="containsText" dxfId="38" priority="8" stopIfTrue="1" operator="containsText" text="Posible">
      <formula>NOT(ISERROR(SEARCH("Posible",H20)))</formula>
    </cfRule>
    <cfRule type="containsText" dxfId="37" priority="7" stopIfTrue="1" operator="containsText" text="Improbable">
      <formula>NOT(ISERROR(SEARCH("Improbable",H20)))</formula>
    </cfRule>
    <cfRule type="containsText" dxfId="36" priority="6" operator="containsText" text="Muy improbable">
      <formula>NOT(ISERROR(SEARCH("Muy improbable",H20)))</formula>
    </cfRule>
  </conditionalFormatting>
  <conditionalFormatting sqref="O20:O33">
    <cfRule type="containsText" dxfId="35" priority="12" stopIfTrue="1" operator="containsText" text="Media">
      <formula>NOT(ISERROR(SEARCH("Media",O20)))</formula>
    </cfRule>
    <cfRule type="containsText" dxfId="34" priority="11" operator="containsText" text="Baja">
      <formula>NOT(ISERROR(SEARCH("Baja",O20)))</formula>
    </cfRule>
    <cfRule type="containsText" dxfId="33" priority="14" operator="containsText" text="Extrema">
      <formula>NOT(ISERROR(SEARCH("Extrema",O20)))</formula>
    </cfRule>
    <cfRule type="containsText" dxfId="32" priority="13" stopIfTrue="1" operator="containsText" text="Alta">
      <formula>NOT(ISERROR(SEARCH("Alta",O20)))</formula>
    </cfRule>
  </conditionalFormatting>
  <dataValidations count="5">
    <dataValidation type="list" allowBlank="1" showInputMessage="1" showErrorMessage="1" sqref="Q20:Q33" xr:uid="{63607C36-B7DC-4CCC-94CD-D37F7AA81F8D}">
      <formula1>$N$39:$N$49</formula1>
    </dataValidation>
    <dataValidation type="list" allowBlank="1" showInputMessage="1" showErrorMessage="1" sqref="O20:O33" xr:uid="{4D49B232-FD48-4F5B-9BB6-6677657616B8}">
      <formula1>$H$39:$H$43</formula1>
    </dataValidation>
    <dataValidation type="list" allowBlank="1" showInputMessage="1" showErrorMessage="1" sqref="C20:C33" xr:uid="{BE6380B9-5789-422F-AE69-2228ACDF563C}">
      <formula1>$D$39:$D$42</formula1>
    </dataValidation>
    <dataValidation type="list" allowBlank="1" showInputMessage="1" showErrorMessage="1" sqref="F20:F33" xr:uid="{24EB3FB0-8293-4E96-8047-DB5F10D05A12}">
      <formula1>$F$39:$F$47</formula1>
    </dataValidation>
    <dataValidation type="list" allowBlank="1" showInputMessage="1" showErrorMessage="1" sqref="B20:B33" xr:uid="{8F32AEA3-C01F-45C8-AC92-80FB95A41B90}">
      <formula1>$B$39:$B$43</formula1>
    </dataValidation>
  </dataValidations>
  <hyperlinks>
    <hyperlink ref="B57:I57" r:id="rId1" display="HAGA CLIC AQUÍ PARA CREAR EN SMARTSHEET" xr:uid="{39D67EBA-68D3-43A0-8E29-0571FBA2E73D}"/>
  </hyperlinks>
  <pageMargins left="0.25" right="0.25" top="0.75" bottom="0.75" header="0.3" footer="0.3"/>
  <pageSetup scale="41" orientation="landscape" verticalDpi="1200" r:id="rId2"/>
  <rowBreaks count="2" manualBreakCount="2">
    <brk id="14" min="1" max="19" man="1"/>
    <brk id="17" min="1" max="19" man="1"/>
  </rowBreaks>
  <drawing r:id="rId3"/>
  <tableParts count="1"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BF33701-1A97-4FC4-A791-6911EA1B30CC}">
            <x14:dataBar minLength="0" maxLength="100" gradient="0" direction="leftToRight" axisPosition="none">
              <x14:cfvo type="percent">
                <xm:f>0</xm:f>
              </x14:cfvo>
              <x14:cfvo type="percent">
                <xm:f>100</xm:f>
              </x14:cfvo>
              <x14:negativeFillColor rgb="FFFFC000"/>
            </x14:dataBar>
          </x14:cfRule>
          <xm:sqref>N20:N33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IE55"/>
  <sheetViews>
    <sheetView showGridLines="0" topLeftCell="A26" zoomScaleNormal="100" workbookViewId="0">
      <selection activeCell="B38" sqref="B38:I38"/>
    </sheetView>
  </sheetViews>
  <sheetFormatPr defaultColWidth="8.7265625" defaultRowHeight="14.5"/>
  <cols>
    <col min="1" max="1" width="3.26953125" customWidth="1"/>
    <col min="2" max="2" width="14.7265625" customWidth="1"/>
    <col min="3" max="4" width="12.7265625" customWidth="1"/>
    <col min="5" max="5" width="25.7265625" customWidth="1"/>
    <col min="6" max="6" width="16.7265625" customWidth="1"/>
    <col min="7" max="7" width="30.7265625" customWidth="1"/>
    <col min="8" max="8" width="23.26953125" customWidth="1"/>
    <col min="9" max="9" width="14.7265625" customWidth="1"/>
    <col min="10" max="10" width="12.7265625" customWidth="1"/>
    <col min="11" max="11" width="16.7265625" customWidth="1"/>
    <col min="12" max="13" width="12.7265625" customWidth="1"/>
    <col min="14" max="14" width="46.7265625" customWidth="1"/>
    <col min="15" max="15" width="19.7265625" customWidth="1"/>
    <col min="16" max="16" width="15.7265625" customWidth="1"/>
    <col min="17" max="17" width="42.7265625" customWidth="1"/>
    <col min="18" max="18" width="23.7265625" customWidth="1"/>
    <col min="19" max="19" width="18.54296875" customWidth="1"/>
    <col min="20" max="20" width="19.26953125" customWidth="1"/>
    <col min="21" max="21" width="3.26953125" customWidth="1"/>
  </cols>
  <sheetData>
    <row r="1" spans="1:239" s="15" customFormat="1" ht="50.15" customHeight="1">
      <c r="A1" s="14"/>
      <c r="B1" s="83" t="s">
        <v>105</v>
      </c>
      <c r="C1"/>
      <c r="D1"/>
      <c r="E1"/>
      <c r="F1"/>
      <c r="G1"/>
      <c r="H1"/>
      <c r="I1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</row>
    <row r="2" spans="1:239" ht="45" customHeight="1">
      <c r="A2" s="7"/>
      <c r="B2" s="13" t="s">
        <v>1</v>
      </c>
      <c r="C2" s="8"/>
      <c r="D2" s="9"/>
      <c r="E2" s="9"/>
      <c r="F2" s="9"/>
      <c r="G2" s="9"/>
      <c r="H2" s="9"/>
      <c r="I2" s="10"/>
      <c r="J2" s="9"/>
      <c r="K2" s="9"/>
      <c r="L2" s="9"/>
      <c r="N2" s="14"/>
      <c r="P2" s="10"/>
    </row>
    <row r="3" spans="1:239" ht="37.15" customHeight="1">
      <c r="B3" s="34" t="s">
        <v>106</v>
      </c>
      <c r="C3" s="2"/>
      <c r="D3" s="2"/>
      <c r="E3" s="2"/>
      <c r="F3" s="2"/>
      <c r="G3" s="2"/>
      <c r="H3" s="2"/>
      <c r="I3" s="2"/>
      <c r="N3" s="14"/>
    </row>
    <row r="4" spans="1:239" s="16" customFormat="1" ht="25.15" customHeight="1">
      <c r="B4" s="93" t="s">
        <v>3</v>
      </c>
      <c r="C4" s="93"/>
      <c r="D4" s="93"/>
      <c r="E4" s="93"/>
      <c r="F4" s="93"/>
      <c r="G4" s="79" t="s">
        <v>50</v>
      </c>
      <c r="H4" s="79" t="s">
        <v>54</v>
      </c>
      <c r="I4" s="93" t="s">
        <v>71</v>
      </c>
      <c r="J4" s="93"/>
      <c r="K4" s="93"/>
      <c r="M4" s="17"/>
      <c r="N4" s="14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</row>
    <row r="5" spans="1:239" s="16" customFormat="1" ht="34.9" customHeight="1">
      <c r="B5" s="94"/>
      <c r="C5" s="94"/>
      <c r="D5" s="94"/>
      <c r="E5" s="94"/>
      <c r="F5" s="94"/>
      <c r="G5" s="81"/>
      <c r="H5" s="82" t="str">
        <f>CONCATENATE(COUNTIF(PROJECTS[Nivel de estado del proyecto],"&lt;&gt;"&amp;""))</f>
        <v>14</v>
      </c>
      <c r="I5" s="95" t="s">
        <v>107</v>
      </c>
      <c r="J5" s="95"/>
      <c r="K5" s="95"/>
      <c r="M5" s="17"/>
      <c r="N5" s="14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</row>
    <row r="6" spans="1:239" s="16" customFormat="1" ht="15" customHeight="1">
      <c r="B6" s="75"/>
      <c r="C6" s="75"/>
      <c r="D6" s="75"/>
      <c r="E6" s="75"/>
      <c r="F6" s="75"/>
      <c r="G6" s="76"/>
      <c r="H6" s="77"/>
      <c r="I6" s="74"/>
      <c r="J6" s="74"/>
      <c r="M6" s="17"/>
      <c r="N6" s="14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17"/>
      <c r="HU6" s="17"/>
      <c r="HV6" s="17"/>
      <c r="HW6" s="17"/>
      <c r="HX6" s="17"/>
      <c r="HY6" s="17"/>
      <c r="HZ6" s="17"/>
      <c r="IA6" s="17"/>
      <c r="IB6" s="17"/>
      <c r="IC6" s="17"/>
      <c r="ID6" s="17"/>
      <c r="IE6" s="17"/>
    </row>
    <row r="7" spans="1:239" s="16" customFormat="1" ht="34.9" customHeight="1">
      <c r="B7" s="96" t="s">
        <v>5</v>
      </c>
      <c r="C7" s="96"/>
      <c r="D7" s="96"/>
      <c r="E7" s="96" t="s">
        <v>37</v>
      </c>
      <c r="F7" s="96"/>
      <c r="G7" s="80" t="s">
        <v>52</v>
      </c>
      <c r="H7" s="97" t="s">
        <v>55</v>
      </c>
      <c r="I7" s="97"/>
      <c r="J7" s="98" t="s">
        <v>73</v>
      </c>
      <c r="K7" s="98"/>
      <c r="M7" s="17"/>
      <c r="N7" s="14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17"/>
      <c r="HW7" s="17"/>
      <c r="HX7" s="17"/>
      <c r="HY7" s="17"/>
      <c r="HZ7" s="17"/>
      <c r="IA7" s="17"/>
      <c r="IB7" s="17"/>
      <c r="IC7" s="17"/>
      <c r="ID7" s="17"/>
      <c r="IE7" s="17"/>
    </row>
    <row r="8" spans="1:239" s="16" customFormat="1" ht="34.9" customHeight="1">
      <c r="B8" s="89">
        <f>SUM(PROJECTS[Presupuesto])</f>
        <v>0</v>
      </c>
      <c r="C8" s="89"/>
      <c r="D8" s="89"/>
      <c r="E8" s="89">
        <f>SUM(PROJECTS[Presupuesto menos gastos reales])</f>
        <v>0</v>
      </c>
      <c r="F8" s="89"/>
      <c r="G8" s="78">
        <f>G44/14</f>
        <v>7.1428571428571425E-2</v>
      </c>
      <c r="H8" s="90">
        <v>0</v>
      </c>
      <c r="I8" s="90"/>
      <c r="J8" s="91">
        <f>I43/14</f>
        <v>0.21428571428571427</v>
      </c>
      <c r="K8" s="91"/>
      <c r="M8" s="17"/>
      <c r="N8" s="14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</row>
    <row r="9" spans="1:239" s="16" customFormat="1" ht="25.15" customHeight="1"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4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17"/>
      <c r="FZ9" s="17"/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  <c r="GS9" s="17"/>
      <c r="GT9" s="17"/>
      <c r="GU9" s="17"/>
      <c r="GV9" s="17"/>
      <c r="GW9" s="17"/>
      <c r="GX9" s="17"/>
      <c r="GY9" s="17"/>
      <c r="GZ9" s="17"/>
      <c r="HA9" s="17"/>
      <c r="HB9" s="17"/>
      <c r="HC9" s="17"/>
      <c r="HD9" s="17"/>
      <c r="HE9" s="17"/>
      <c r="HF9" s="17"/>
      <c r="HG9" s="17"/>
      <c r="HH9" s="17"/>
      <c r="HI9" s="17"/>
      <c r="HJ9" s="17"/>
      <c r="HK9" s="17"/>
      <c r="HL9" s="17"/>
      <c r="HM9" s="17"/>
      <c r="HN9" s="17"/>
      <c r="HO9" s="17"/>
      <c r="HP9" s="17"/>
      <c r="HQ9" s="17"/>
      <c r="HR9" s="17"/>
      <c r="HS9" s="17"/>
      <c r="HT9" s="17"/>
      <c r="HU9" s="17"/>
      <c r="HV9" s="17"/>
      <c r="HW9" s="17"/>
      <c r="HX9" s="17"/>
      <c r="HY9" s="17"/>
      <c r="HZ9" s="17"/>
      <c r="IA9" s="17"/>
      <c r="IB9" s="17"/>
      <c r="IC9" s="17"/>
      <c r="ID9" s="17"/>
      <c r="IE9" s="17"/>
    </row>
    <row r="10" spans="1:239" ht="46.9" customHeight="1">
      <c r="B10" s="50" t="s">
        <v>6</v>
      </c>
      <c r="F10" s="4"/>
      <c r="G10" s="4"/>
      <c r="H10" s="50" t="s">
        <v>56</v>
      </c>
      <c r="I10" s="4"/>
      <c r="J10" s="4"/>
      <c r="K10" s="4"/>
      <c r="L10" s="4"/>
      <c r="M10" s="4"/>
      <c r="N10" s="50" t="s">
        <v>77</v>
      </c>
      <c r="O10" s="4"/>
      <c r="P10" s="4"/>
    </row>
    <row r="11" spans="1:239" ht="40.15" customHeight="1">
      <c r="B11" s="92" t="s">
        <v>7</v>
      </c>
      <c r="C11" s="85"/>
      <c r="D11" s="86">
        <f>SUM(PROJECTS[Presupuesto])</f>
        <v>0</v>
      </c>
      <c r="E11" s="86"/>
      <c r="F11" s="4"/>
      <c r="G11" s="4"/>
      <c r="H11" s="3"/>
      <c r="I11" s="4"/>
      <c r="J11" s="4"/>
      <c r="K11" s="4"/>
      <c r="L11" s="4"/>
      <c r="M11" s="4"/>
      <c r="N11" s="14"/>
      <c r="O11" s="4"/>
      <c r="P11" s="4"/>
    </row>
    <row r="12" spans="1:239" ht="40.15" customHeight="1">
      <c r="B12" s="84" t="s">
        <v>8</v>
      </c>
      <c r="C12" s="85"/>
      <c r="D12" s="86">
        <f>SUM(PROJECTS[Real])</f>
        <v>0</v>
      </c>
      <c r="E12" s="86"/>
      <c r="F12" s="4"/>
      <c r="G12" s="4"/>
      <c r="H12" s="3"/>
      <c r="I12" s="4"/>
      <c r="J12" s="4"/>
      <c r="K12" s="4"/>
      <c r="L12" s="4"/>
      <c r="M12" s="4"/>
      <c r="N12" s="14"/>
      <c r="O12" s="4"/>
      <c r="P12" s="4"/>
    </row>
    <row r="13" spans="1:239" ht="40.15" customHeight="1">
      <c r="B13" s="87" t="s">
        <v>9</v>
      </c>
      <c r="C13" s="85"/>
      <c r="D13" s="86">
        <f>SUM(PROJECTS[Presupuesto menos gastos reales])</f>
        <v>0</v>
      </c>
      <c r="E13" s="86"/>
      <c r="F13" s="4"/>
      <c r="G13" s="4"/>
      <c r="H13" s="3"/>
      <c r="I13" s="4"/>
      <c r="J13" s="4"/>
      <c r="K13" s="4"/>
      <c r="L13" s="4"/>
      <c r="M13" s="4"/>
      <c r="N13" s="14"/>
      <c r="O13" s="4"/>
      <c r="P13" s="4"/>
      <c r="Q13" s="4"/>
      <c r="R13" s="4"/>
      <c r="S13" s="4" t="s">
        <v>102</v>
      </c>
    </row>
    <row r="14" spans="1:239" ht="75" customHeight="1">
      <c r="B14" s="43"/>
      <c r="C14" s="44"/>
      <c r="D14" s="4"/>
      <c r="E14" s="4"/>
      <c r="F14" s="4"/>
      <c r="G14" s="4"/>
      <c r="H14" s="3"/>
      <c r="I14" s="4"/>
      <c r="J14" s="4"/>
      <c r="K14" s="4"/>
      <c r="L14" s="4"/>
      <c r="M14" s="4"/>
      <c r="N14" s="4"/>
      <c r="O14" s="4"/>
    </row>
    <row r="15" spans="1:239" ht="34.9" customHeight="1">
      <c r="B15" s="50" t="s">
        <v>10</v>
      </c>
      <c r="C15" s="2"/>
      <c r="D15" s="2"/>
      <c r="E15" s="2"/>
      <c r="F15" s="50" t="s">
        <v>39</v>
      </c>
      <c r="G15" s="2"/>
      <c r="H15" s="33"/>
      <c r="I15" s="2"/>
      <c r="N15" s="50" t="s">
        <v>78</v>
      </c>
    </row>
    <row r="16" spans="1:239" ht="300" customHeight="1">
      <c r="B16" s="31"/>
      <c r="C16" s="2"/>
      <c r="D16" s="2"/>
      <c r="E16" s="2"/>
      <c r="F16" s="2"/>
      <c r="G16" s="2"/>
      <c r="H16" s="2"/>
      <c r="I16" s="2"/>
    </row>
    <row r="17" spans="2:20" s="29" customFormat="1" ht="37.15" customHeight="1">
      <c r="B17" s="32"/>
      <c r="C17" s="30"/>
      <c r="D17" s="30"/>
      <c r="E17" s="30"/>
      <c r="F17" s="30"/>
      <c r="G17" s="30"/>
      <c r="H17" s="30"/>
      <c r="I17" s="30"/>
    </row>
    <row r="18" spans="2:20" ht="40.15" customHeight="1">
      <c r="B18" s="33" t="s">
        <v>11</v>
      </c>
      <c r="C18" s="2"/>
      <c r="D18" s="2"/>
      <c r="E18" s="2"/>
      <c r="F18" s="2"/>
      <c r="G18" s="2"/>
      <c r="H18" s="2"/>
      <c r="I18" s="2"/>
    </row>
    <row r="19" spans="2:20" s="1" customFormat="1" ht="54" customHeight="1">
      <c r="B19" s="40" t="s">
        <v>10</v>
      </c>
      <c r="C19" s="39" t="s">
        <v>17</v>
      </c>
      <c r="D19" s="38" t="s">
        <v>22</v>
      </c>
      <c r="E19" s="38" t="s">
        <v>38</v>
      </c>
      <c r="F19" s="39" t="s">
        <v>40</v>
      </c>
      <c r="G19" s="39" t="s">
        <v>53</v>
      </c>
      <c r="H19" s="39" t="s">
        <v>57</v>
      </c>
      <c r="I19" s="45" t="s">
        <v>7</v>
      </c>
      <c r="J19" s="46" t="s">
        <v>8</v>
      </c>
      <c r="K19" s="47" t="s">
        <v>74</v>
      </c>
      <c r="L19" s="37" t="s">
        <v>75</v>
      </c>
      <c r="M19" s="37" t="s">
        <v>76</v>
      </c>
      <c r="N19" s="37" t="s">
        <v>79</v>
      </c>
      <c r="O19" s="39" t="s">
        <v>97</v>
      </c>
      <c r="P19" s="39" t="s">
        <v>99</v>
      </c>
      <c r="Q19" s="39" t="s">
        <v>100</v>
      </c>
      <c r="R19" s="39" t="s">
        <v>101</v>
      </c>
      <c r="S19" s="39" t="s">
        <v>103</v>
      </c>
      <c r="T19" s="39" t="s">
        <v>104</v>
      </c>
    </row>
    <row r="20" spans="2:20" s="1" customFormat="1" ht="25.15" customHeight="1">
      <c r="B20" s="19">
        <v>1</v>
      </c>
      <c r="C20" s="54" t="s">
        <v>18</v>
      </c>
      <c r="D20" s="20"/>
      <c r="E20" s="20"/>
      <c r="F20" s="20" t="s">
        <v>41</v>
      </c>
      <c r="G20" s="20"/>
      <c r="H20" s="20"/>
      <c r="I20" s="21">
        <v>0</v>
      </c>
      <c r="J20" s="21">
        <v>0</v>
      </c>
      <c r="K20" s="48">
        <f>IF(PROJECTS[[#This Row],[Presupuesto]]="","–",PROJECTS[[#This Row],[Presupuesto]]-PROJECTS[[#This Row],[Real]])</f>
        <v>0</v>
      </c>
      <c r="L20" s="22"/>
      <c r="M20" s="18" t="str">
        <f ca="1">IF(PROJECTS[[#This Row],[Fecha de finalización prevista]]="","–",(PROJECTS[[#This Row],[Fecha de finalización prevista]]-TODAY()))</f>
        <v>–</v>
      </c>
      <c r="N20" s="23">
        <v>0.9</v>
      </c>
      <c r="O20" s="54" t="s">
        <v>66</v>
      </c>
      <c r="P20" s="49"/>
      <c r="Q20" s="70" t="s">
        <v>81</v>
      </c>
      <c r="R20" s="49"/>
      <c r="S20" s="49"/>
      <c r="T20" s="41"/>
    </row>
    <row r="21" spans="2:20" s="1" customFormat="1" ht="25.15" customHeight="1">
      <c r="B21" s="19">
        <v>2</v>
      </c>
      <c r="C21" s="54" t="s">
        <v>19</v>
      </c>
      <c r="D21" s="20"/>
      <c r="E21" s="20"/>
      <c r="F21" s="20" t="s">
        <v>48</v>
      </c>
      <c r="G21" s="20"/>
      <c r="H21" s="20"/>
      <c r="I21" s="21">
        <v>0</v>
      </c>
      <c r="J21" s="21">
        <v>0</v>
      </c>
      <c r="K21" s="48">
        <f>IF(PROJECTS[[#This Row],[Presupuesto]]="","–",PROJECTS[[#This Row],[Presupuesto]]-PROJECTS[[#This Row],[Real]])</f>
        <v>0</v>
      </c>
      <c r="L21" s="22"/>
      <c r="M21" s="18" t="str">
        <f ca="1">IF(PROJECTS[[#This Row],[Fecha de finalización prevista]]="","–",(PROJECTS[[#This Row],[Fecha de finalización prevista]]-TODAY()))</f>
        <v>–</v>
      </c>
      <c r="N21" s="23">
        <v>1</v>
      </c>
      <c r="O21" s="54" t="s">
        <v>67</v>
      </c>
      <c r="P21" s="49"/>
      <c r="Q21" s="70" t="s">
        <v>86</v>
      </c>
      <c r="R21" s="49"/>
      <c r="S21" s="49"/>
      <c r="T21" s="41"/>
    </row>
    <row r="22" spans="2:20" s="1" customFormat="1" ht="25.15" customHeight="1">
      <c r="B22" s="19">
        <v>3</v>
      </c>
      <c r="C22" s="54" t="s">
        <v>18</v>
      </c>
      <c r="D22" s="20"/>
      <c r="E22" s="20"/>
      <c r="F22" s="20" t="s">
        <v>42</v>
      </c>
      <c r="G22" s="20"/>
      <c r="H22" s="20"/>
      <c r="I22" s="21">
        <v>0</v>
      </c>
      <c r="J22" s="21">
        <v>0</v>
      </c>
      <c r="K22" s="48">
        <f>IF(PROJECTS[[#This Row],[Presupuesto]]="","–",PROJECTS[[#This Row],[Presupuesto]]-PROJECTS[[#This Row],[Real]])</f>
        <v>0</v>
      </c>
      <c r="L22" s="22"/>
      <c r="M22" s="18" t="str">
        <f ca="1">IF(PROJECTS[[#This Row],[Fecha de finalización prevista]]="","–",(PROJECTS[[#This Row],[Fecha de finalización prevista]]-TODAY()))</f>
        <v>–</v>
      </c>
      <c r="N22" s="23">
        <v>0.5</v>
      </c>
      <c r="O22" s="54" t="s">
        <v>68</v>
      </c>
      <c r="P22" s="49"/>
      <c r="Q22" s="70" t="s">
        <v>85</v>
      </c>
      <c r="R22" s="49"/>
      <c r="S22" s="49"/>
      <c r="T22" s="41"/>
    </row>
    <row r="23" spans="2:20" s="1" customFormat="1" ht="25.15" customHeight="1">
      <c r="B23" s="19">
        <v>4</v>
      </c>
      <c r="C23" s="54" t="s">
        <v>20</v>
      </c>
      <c r="D23" s="20"/>
      <c r="E23" s="20"/>
      <c r="F23" s="20" t="s">
        <v>43</v>
      </c>
      <c r="G23" s="20"/>
      <c r="H23" s="20"/>
      <c r="I23" s="21">
        <v>0</v>
      </c>
      <c r="J23" s="21">
        <v>0</v>
      </c>
      <c r="K23" s="48">
        <f>IF(PROJECTS[[#This Row],[Presupuesto]]="","–",PROJECTS[[#This Row],[Presupuesto]]-PROJECTS[[#This Row],[Real]])</f>
        <v>0</v>
      </c>
      <c r="L23" s="22"/>
      <c r="M23" s="18" t="str">
        <f ca="1">IF(PROJECTS[[#This Row],[Fecha de finalización prevista]]="","–",(PROJECTS[[#This Row],[Fecha de finalización prevista]]-TODAY()))</f>
        <v>–</v>
      </c>
      <c r="N23" s="23">
        <v>0.08</v>
      </c>
      <c r="O23" s="54" t="s">
        <v>69</v>
      </c>
      <c r="P23" s="49"/>
      <c r="Q23" s="70" t="s">
        <v>87</v>
      </c>
      <c r="R23" s="49"/>
      <c r="S23" s="49"/>
      <c r="T23" s="41"/>
    </row>
    <row r="24" spans="2:20" s="1" customFormat="1" ht="25.15" customHeight="1">
      <c r="B24" s="19">
        <v>5</v>
      </c>
      <c r="C24" s="54" t="s">
        <v>20</v>
      </c>
      <c r="D24" s="20"/>
      <c r="E24" s="20"/>
      <c r="F24" s="20" t="s">
        <v>44</v>
      </c>
      <c r="G24" s="20"/>
      <c r="H24" s="20"/>
      <c r="I24" s="21">
        <v>0</v>
      </c>
      <c r="J24" s="21">
        <v>0</v>
      </c>
      <c r="K24" s="48">
        <f>IF(PROJECTS[[#This Row],[Presupuesto]]="","–",PROJECTS[[#This Row],[Presupuesto]]-PROJECTS[[#This Row],[Real]])</f>
        <v>0</v>
      </c>
      <c r="L24" s="22"/>
      <c r="M24" s="18" t="str">
        <f ca="1">IF(PROJECTS[[#This Row],[Fecha de finalización prevista]]="","–",(PROJECTS[[#This Row],[Fecha de finalización prevista]]-TODAY()))</f>
        <v>–</v>
      </c>
      <c r="N24" s="23">
        <v>0.11</v>
      </c>
      <c r="O24" s="54" t="s">
        <v>69</v>
      </c>
      <c r="P24" s="49"/>
      <c r="Q24" s="70" t="s">
        <v>87</v>
      </c>
      <c r="R24" s="49"/>
      <c r="S24" s="49"/>
      <c r="T24" s="41"/>
    </row>
    <row r="25" spans="2:20" s="1" customFormat="1" ht="25.15" customHeight="1">
      <c r="B25" s="19">
        <v>4</v>
      </c>
      <c r="C25" s="54" t="s">
        <v>21</v>
      </c>
      <c r="D25" s="20"/>
      <c r="E25" s="20"/>
      <c r="F25" s="20" t="s">
        <v>44</v>
      </c>
      <c r="G25" s="20"/>
      <c r="H25" s="20"/>
      <c r="I25" s="21">
        <v>0</v>
      </c>
      <c r="J25" s="21">
        <v>0</v>
      </c>
      <c r="K25" s="48">
        <f>IF(PROJECTS[[#This Row],[Presupuesto]]="","–",PROJECTS[[#This Row],[Presupuesto]]-PROJECTS[[#This Row],[Real]])</f>
        <v>0</v>
      </c>
      <c r="L25" s="22"/>
      <c r="M25" s="18" t="str">
        <f ca="1">IF(PROJECTS[[#This Row],[Fecha de finalización prevista]]="","–",(PROJECTS[[#This Row],[Fecha de finalización prevista]]-TODAY()))</f>
        <v>–</v>
      </c>
      <c r="N25" s="23">
        <v>0.17</v>
      </c>
      <c r="O25" s="54" t="s">
        <v>70</v>
      </c>
      <c r="P25" s="49"/>
      <c r="Q25" s="70" t="s">
        <v>88</v>
      </c>
      <c r="R25" s="49"/>
      <c r="S25" s="49"/>
      <c r="T25" s="41"/>
    </row>
    <row r="26" spans="2:20" s="1" customFormat="1" ht="25.15" customHeight="1">
      <c r="B26" s="19">
        <v>4</v>
      </c>
      <c r="C26" s="54" t="s">
        <v>21</v>
      </c>
      <c r="D26" s="20"/>
      <c r="E26" s="20"/>
      <c r="F26" s="20" t="s">
        <v>45</v>
      </c>
      <c r="G26" s="20"/>
      <c r="H26" s="20"/>
      <c r="I26" s="21">
        <v>0</v>
      </c>
      <c r="J26" s="21">
        <v>0</v>
      </c>
      <c r="K26" s="48">
        <f>IF(PROJECTS[[#This Row],[Presupuesto]]="","–",PROJECTS[[#This Row],[Presupuesto]]-PROJECTS[[#This Row],[Real]])</f>
        <v>0</v>
      </c>
      <c r="L26" s="22"/>
      <c r="M26" s="18" t="str">
        <f ca="1">IF(PROJECTS[[#This Row],[Fecha de finalización prevista]]="","–",(PROJECTS[[#This Row],[Fecha de finalización prevista]]-TODAY()))</f>
        <v>–</v>
      </c>
      <c r="N26" s="23">
        <v>0.2</v>
      </c>
      <c r="O26" s="54" t="s">
        <v>69</v>
      </c>
      <c r="P26" s="49"/>
      <c r="Q26" s="70" t="s">
        <v>89</v>
      </c>
      <c r="R26" s="49"/>
      <c r="S26" s="49"/>
      <c r="T26" s="41"/>
    </row>
    <row r="27" spans="2:20" s="1" customFormat="1" ht="25.15" customHeight="1">
      <c r="B27" s="19">
        <v>2</v>
      </c>
      <c r="C27" s="54" t="s">
        <v>19</v>
      </c>
      <c r="D27" s="20"/>
      <c r="E27" s="20"/>
      <c r="F27" s="20" t="s">
        <v>46</v>
      </c>
      <c r="G27" s="20"/>
      <c r="H27" s="20"/>
      <c r="I27" s="21">
        <v>0</v>
      </c>
      <c r="J27" s="21">
        <v>0</v>
      </c>
      <c r="K27" s="48">
        <f>IF(PROJECTS[[#This Row],[Presupuesto]]="","–",PROJECTS[[#This Row],[Presupuesto]]-PROJECTS[[#This Row],[Real]])</f>
        <v>0</v>
      </c>
      <c r="L27" s="22"/>
      <c r="M27" s="18" t="str">
        <f ca="1">IF(PROJECTS[[#This Row],[Fecha de finalización prevista]]="","–",(PROJECTS[[#This Row],[Fecha de finalización prevista]]-TODAY()))</f>
        <v>–</v>
      </c>
      <c r="N27" s="23">
        <v>0.3</v>
      </c>
      <c r="O27" s="54" t="s">
        <v>70</v>
      </c>
      <c r="P27" s="49"/>
      <c r="Q27" s="70" t="s">
        <v>90</v>
      </c>
      <c r="R27" s="49"/>
      <c r="S27" s="49"/>
      <c r="T27" s="41"/>
    </row>
    <row r="28" spans="2:20" s="1" customFormat="1" ht="25.15" customHeight="1">
      <c r="B28" s="19">
        <v>1</v>
      </c>
      <c r="C28" s="54" t="s">
        <v>19</v>
      </c>
      <c r="D28" s="20"/>
      <c r="E28" s="20"/>
      <c r="F28" s="20" t="s">
        <v>42</v>
      </c>
      <c r="G28" s="20"/>
      <c r="H28" s="20"/>
      <c r="I28" s="21">
        <v>0</v>
      </c>
      <c r="J28" s="21">
        <v>0</v>
      </c>
      <c r="K28" s="48">
        <f>IF(PROJECTS[[#This Row],[Presupuesto]]="","–",PROJECTS[[#This Row],[Presupuesto]]-PROJECTS[[#This Row],[Real]])</f>
        <v>0</v>
      </c>
      <c r="L28" s="22"/>
      <c r="M28" s="18" t="str">
        <f ca="1">IF(PROJECTS[[#This Row],[Fecha de finalización prevista]]="","–",(PROJECTS[[#This Row],[Fecha de finalización prevista]]-TODAY()))</f>
        <v>–</v>
      </c>
      <c r="N28" s="23">
        <v>0.45</v>
      </c>
      <c r="O28" s="54" t="s">
        <v>70</v>
      </c>
      <c r="P28" s="49"/>
      <c r="Q28" s="70" t="s">
        <v>82</v>
      </c>
      <c r="R28" s="49"/>
      <c r="S28" s="49"/>
      <c r="T28" s="41"/>
    </row>
    <row r="29" spans="2:20" s="1" customFormat="1" ht="25.15" customHeight="1">
      <c r="B29" s="19">
        <v>4</v>
      </c>
      <c r="C29" s="54" t="s">
        <v>18</v>
      </c>
      <c r="D29" s="20"/>
      <c r="E29" s="20"/>
      <c r="F29" s="20" t="s">
        <v>47</v>
      </c>
      <c r="G29" s="20"/>
      <c r="H29" s="20"/>
      <c r="I29" s="21">
        <v>0</v>
      </c>
      <c r="J29" s="21">
        <v>0</v>
      </c>
      <c r="K29" s="48">
        <f>IF(PROJECTS[[#This Row],[Presupuesto]]="","–",PROJECTS[[#This Row],[Presupuesto]]-PROJECTS[[#This Row],[Real]])</f>
        <v>0</v>
      </c>
      <c r="L29" s="22"/>
      <c r="M29" s="18" t="str">
        <f ca="1">IF(PROJECTS[[#This Row],[Fecha de finalización prevista]]="","–",(PROJECTS[[#This Row],[Fecha de finalización prevista]]-TODAY()))</f>
        <v>–</v>
      </c>
      <c r="N29" s="23">
        <v>0</v>
      </c>
      <c r="O29" s="54" t="s">
        <v>67</v>
      </c>
      <c r="P29" s="49"/>
      <c r="Q29" s="70" t="s">
        <v>86</v>
      </c>
      <c r="R29" s="49"/>
      <c r="S29" s="49"/>
      <c r="T29" s="41"/>
    </row>
    <row r="30" spans="2:20" ht="25.15" customHeight="1">
      <c r="B30" s="19">
        <v>2</v>
      </c>
      <c r="C30" s="55" t="s">
        <v>18</v>
      </c>
      <c r="D30" s="20"/>
      <c r="E30" s="35"/>
      <c r="F30" s="20" t="s">
        <v>47</v>
      </c>
      <c r="G30" s="20"/>
      <c r="H30" s="20"/>
      <c r="I30" s="21"/>
      <c r="J30" s="21"/>
      <c r="K30" s="48" t="str">
        <f>IF(PROJECTS[[#This Row],[Presupuesto]]="","–",PROJECTS[[#This Row],[Presupuesto]]-PROJECTS[[#This Row],[Real]])</f>
        <v>–</v>
      </c>
      <c r="L30" s="24"/>
      <c r="M30" s="18" t="str">
        <f ca="1">IF(PROJECTS[[#This Row],[Fecha de finalización prevista]]="","–",(PROJECTS[[#This Row],[Fecha de finalización prevista]]-TODAY()))</f>
        <v>–</v>
      </c>
      <c r="N30" s="23">
        <v>0</v>
      </c>
      <c r="O30" s="55" t="s">
        <v>66</v>
      </c>
      <c r="P30" s="20"/>
      <c r="Q30" s="71" t="s">
        <v>90</v>
      </c>
      <c r="R30" s="20"/>
      <c r="S30" s="20"/>
      <c r="T30" s="41"/>
    </row>
    <row r="31" spans="2:20" ht="25.15" customHeight="1">
      <c r="B31" s="19">
        <v>3</v>
      </c>
      <c r="C31" s="55" t="s">
        <v>18</v>
      </c>
      <c r="D31" s="20"/>
      <c r="E31" s="35"/>
      <c r="F31" s="20" t="s">
        <v>46</v>
      </c>
      <c r="G31" s="20"/>
      <c r="H31" s="20"/>
      <c r="I31" s="21"/>
      <c r="J31" s="21"/>
      <c r="K31" s="48" t="str">
        <f>IF(PROJECTS[[#This Row],[Presupuesto]]="","–",PROJECTS[[#This Row],[Presupuesto]]-PROJECTS[[#This Row],[Real]])</f>
        <v>–</v>
      </c>
      <c r="L31" s="24"/>
      <c r="M31" s="18" t="str">
        <f ca="1">IF(PROJECTS[[#This Row],[Fecha de finalización prevista]]="","–",(PROJECTS[[#This Row],[Fecha de finalización prevista]]-TODAY()))</f>
        <v>–</v>
      </c>
      <c r="N31" s="23">
        <v>0.15</v>
      </c>
      <c r="O31" s="55" t="s">
        <v>67</v>
      </c>
      <c r="P31" s="20"/>
      <c r="Q31" s="71" t="s">
        <v>81</v>
      </c>
      <c r="R31" s="20"/>
      <c r="S31" s="20"/>
      <c r="T31" s="41"/>
    </row>
    <row r="32" spans="2:20" ht="25.15" customHeight="1">
      <c r="B32" s="19">
        <v>4</v>
      </c>
      <c r="C32" s="55" t="s">
        <v>20</v>
      </c>
      <c r="D32" s="20"/>
      <c r="E32" s="35"/>
      <c r="F32" s="20" t="s">
        <v>43</v>
      </c>
      <c r="G32" s="20"/>
      <c r="H32" s="20"/>
      <c r="I32" s="21"/>
      <c r="J32" s="21"/>
      <c r="K32" s="48" t="str">
        <f>IF(PROJECTS[[#This Row],[Presupuesto]]="","–",PROJECTS[[#This Row],[Presupuesto]]-PROJECTS[[#This Row],[Real]])</f>
        <v>–</v>
      </c>
      <c r="L32" s="24"/>
      <c r="M32" s="18" t="str">
        <f ca="1">IF(PROJECTS[[#This Row],[Fecha de finalización prevista]]="","–",(PROJECTS[[#This Row],[Fecha de finalización prevista]]-TODAY()))</f>
        <v>–</v>
      </c>
      <c r="N32" s="23">
        <v>0.2</v>
      </c>
      <c r="O32" s="55" t="s">
        <v>67</v>
      </c>
      <c r="P32" s="20"/>
      <c r="Q32" s="71" t="s">
        <v>90</v>
      </c>
      <c r="R32" s="20"/>
      <c r="S32" s="20"/>
      <c r="T32" s="41"/>
    </row>
    <row r="33" spans="2:20" ht="25.15" customHeight="1">
      <c r="B33" s="25">
        <v>5</v>
      </c>
      <c r="C33" s="56" t="s">
        <v>18</v>
      </c>
      <c r="D33" s="20"/>
      <c r="E33" s="36"/>
      <c r="F33" s="26" t="s">
        <v>42</v>
      </c>
      <c r="G33" s="20"/>
      <c r="H33" s="26"/>
      <c r="I33" s="27"/>
      <c r="J33" s="27"/>
      <c r="K33" s="48" t="str">
        <f>IF(PROJECTS[[#This Row],[Presupuesto]]="","–",PROJECTS[[#This Row],[Presupuesto]]-PROJECTS[[#This Row],[Real]])</f>
        <v>–</v>
      </c>
      <c r="L33" s="28"/>
      <c r="M33" s="18" t="str">
        <f ca="1">IF(PROJECTS[[#This Row],[Fecha de finalización prevista]]="","–",(PROJECTS[[#This Row],[Fecha de finalización prevista]]-TODAY()))</f>
        <v>–</v>
      </c>
      <c r="N33" s="23">
        <v>0.75</v>
      </c>
      <c r="O33" s="56" t="s">
        <v>67</v>
      </c>
      <c r="P33" s="26"/>
      <c r="Q33" s="72" t="s">
        <v>84</v>
      </c>
      <c r="R33" s="26"/>
      <c r="S33" s="26"/>
      <c r="T33" s="42"/>
    </row>
    <row r="34" spans="2:20" ht="28.9" customHeight="1"/>
    <row r="35" spans="2:20" ht="34.9" customHeight="1">
      <c r="B35" s="33" t="s">
        <v>12</v>
      </c>
      <c r="C35" s="2"/>
      <c r="D35" s="2"/>
      <c r="E35" s="2"/>
      <c r="F35" s="2"/>
      <c r="G35" s="2"/>
      <c r="H35" s="2"/>
      <c r="I35" s="2"/>
    </row>
    <row r="36" spans="2:20" ht="37.15" customHeight="1">
      <c r="B36" s="31" t="s">
        <v>13</v>
      </c>
      <c r="C36" s="2"/>
      <c r="D36" s="2"/>
      <c r="E36" s="2"/>
      <c r="F36" s="2"/>
      <c r="G36" s="2"/>
      <c r="H36" s="2"/>
      <c r="I36" s="2"/>
    </row>
    <row r="37" spans="2:20" s="29" customFormat="1" ht="37.15" customHeight="1">
      <c r="B37" s="32" t="s">
        <v>14</v>
      </c>
      <c r="C37" s="30"/>
      <c r="D37" s="30"/>
      <c r="E37" s="30"/>
      <c r="F37" s="30"/>
      <c r="G37" s="30"/>
      <c r="H37" s="30"/>
      <c r="I37" s="30"/>
    </row>
    <row r="38" spans="2:20" ht="34.9" customHeight="1">
      <c r="B38" s="53" t="s">
        <v>15</v>
      </c>
      <c r="C38" s="52" t="s">
        <v>109</v>
      </c>
      <c r="D38" s="53" t="s">
        <v>110</v>
      </c>
      <c r="E38" s="52" t="s">
        <v>109</v>
      </c>
      <c r="F38" s="53" t="s">
        <v>40</v>
      </c>
      <c r="G38" s="52" t="s">
        <v>109</v>
      </c>
      <c r="H38" s="53" t="s">
        <v>111</v>
      </c>
      <c r="I38" s="52" t="s">
        <v>109</v>
      </c>
      <c r="J38" s="5"/>
      <c r="M38" s="5"/>
      <c r="N38" s="53" t="s">
        <v>80</v>
      </c>
      <c r="O38" s="52" t="s">
        <v>98</v>
      </c>
    </row>
    <row r="39" spans="2:20" ht="25.15" customHeight="1">
      <c r="B39" s="65">
        <v>1</v>
      </c>
      <c r="C39" s="52">
        <f>COUNTIFS(PROJECTS[Nivel de estado del proyecto],B39)</f>
        <v>2</v>
      </c>
      <c r="D39" s="57" t="s">
        <v>21</v>
      </c>
      <c r="E39" s="52">
        <f>COUNTIFS(PROJECTS[Prioridad],D39)</f>
        <v>2</v>
      </c>
      <c r="F39" s="51" t="s">
        <v>45</v>
      </c>
      <c r="G39" s="52">
        <f>COUNTIFS(PROJECTS[Estado],F39)</f>
        <v>1</v>
      </c>
      <c r="H39" s="54" t="s">
        <v>66</v>
      </c>
      <c r="I39" s="52">
        <f>COUNTIFS(PROJECTS[Nivel de riesgo],H39)</f>
        <v>2</v>
      </c>
      <c r="J39" s="5"/>
      <c r="M39" s="5"/>
      <c r="N39" s="70" t="s">
        <v>81</v>
      </c>
      <c r="O39" s="52">
        <f>COUNTIFS(PROJECTS[Objetivo estratégico],N39)</f>
        <v>2</v>
      </c>
    </row>
    <row r="40" spans="2:20" ht="25.15" customHeight="1">
      <c r="B40" s="66">
        <v>2</v>
      </c>
      <c r="C40" s="52">
        <f>COUNTIFS(PROJECTS[Nivel de estado del proyecto],B40)</f>
        <v>3</v>
      </c>
      <c r="D40" s="58" t="s">
        <v>19</v>
      </c>
      <c r="E40" s="52">
        <f>COUNTIFS(PROJECTS[Prioridad],D40)</f>
        <v>3</v>
      </c>
      <c r="F40" s="51" t="s">
        <v>47</v>
      </c>
      <c r="G40" s="52">
        <f>COUNTIFS(PROJECTS[Estado],F40)</f>
        <v>2</v>
      </c>
      <c r="H40" s="61" t="s">
        <v>67</v>
      </c>
      <c r="I40" s="52">
        <f>COUNTIFS(PROJECTS[Nivel de riesgo],H40)</f>
        <v>5</v>
      </c>
      <c r="J40" s="5"/>
      <c r="M40" s="5"/>
      <c r="N40" s="73" t="s">
        <v>82</v>
      </c>
      <c r="O40" s="52">
        <f>COUNTIFS(PROJECTS[Objetivo estratégico],N40)</f>
        <v>1</v>
      </c>
    </row>
    <row r="41" spans="2:20" ht="25.15" customHeight="1">
      <c r="B41" s="67">
        <v>3</v>
      </c>
      <c r="C41" s="52">
        <f>COUNTIFS(PROJECTS[Nivel de estado del proyecto],B41)</f>
        <v>2</v>
      </c>
      <c r="D41" s="59" t="s">
        <v>18</v>
      </c>
      <c r="E41" s="52">
        <f>COUNTIFS(PROJECTS[Prioridad],D41)</f>
        <v>6</v>
      </c>
      <c r="F41" s="51" t="s">
        <v>44</v>
      </c>
      <c r="G41" s="52">
        <f>COUNTIFS(PROJECTS[Estado],F41)</f>
        <v>2</v>
      </c>
      <c r="H41" s="62" t="s">
        <v>68</v>
      </c>
      <c r="I41" s="52">
        <f>COUNTIFS(PROJECTS[Nivel de riesgo],H41)</f>
        <v>1</v>
      </c>
      <c r="J41" s="5"/>
      <c r="M41" s="5"/>
      <c r="N41" s="73" t="s">
        <v>83</v>
      </c>
      <c r="O41" s="52">
        <f>COUNTIFS(PROJECTS[Objetivo estratégico],N41)</f>
        <v>0</v>
      </c>
    </row>
    <row r="42" spans="2:20" ht="25.15" customHeight="1">
      <c r="B42" s="68">
        <v>4</v>
      </c>
      <c r="C42" s="52">
        <f>COUNTIFS(PROJECTS[Nivel de estado del proyecto],B42)</f>
        <v>5</v>
      </c>
      <c r="D42" s="60" t="s">
        <v>20</v>
      </c>
      <c r="E42" s="52">
        <f>COUNTIFS(PROJECTS[Prioridad],D42)</f>
        <v>3</v>
      </c>
      <c r="F42" s="51" t="s">
        <v>43</v>
      </c>
      <c r="G42" s="52">
        <f>COUNTIFS(PROJECTS[Estado],F42)</f>
        <v>2</v>
      </c>
      <c r="H42" s="63" t="s">
        <v>69</v>
      </c>
      <c r="I42" s="52">
        <f>COUNTIFS(PROJECTS[Nivel de riesgo],H42)</f>
        <v>3</v>
      </c>
      <c r="J42" s="5"/>
      <c r="M42" s="5"/>
      <c r="N42" s="73" t="s">
        <v>84</v>
      </c>
      <c r="O42" s="52">
        <f>COUNTIFS(PROJECTS[Objetivo estratégico],N42)</f>
        <v>1</v>
      </c>
    </row>
    <row r="43" spans="2:20" ht="25.15" customHeight="1">
      <c r="B43" s="69">
        <v>5</v>
      </c>
      <c r="C43" s="52">
        <f>COUNTIFS(PROJECTS[Nivel de estado del proyecto],B43)</f>
        <v>2</v>
      </c>
      <c r="E43" s="52"/>
      <c r="F43" s="51" t="s">
        <v>42</v>
      </c>
      <c r="G43" s="52">
        <f>COUNTIFS(PROJECTS[Estado],F43)</f>
        <v>3</v>
      </c>
      <c r="H43" s="64" t="s">
        <v>70</v>
      </c>
      <c r="I43" s="52">
        <f>COUNTIFS(PROJECTS[Nivel de riesgo],H43)</f>
        <v>3</v>
      </c>
      <c r="J43" s="5"/>
      <c r="M43" s="5"/>
      <c r="N43" s="73" t="s">
        <v>85</v>
      </c>
      <c r="O43" s="52">
        <f>COUNTIFS(PROJECTS[Objetivo estratégico],N43)</f>
        <v>1</v>
      </c>
    </row>
    <row r="44" spans="2:20" ht="25.15" customHeight="1">
      <c r="B44" s="5"/>
      <c r="C44" s="5"/>
      <c r="E44" s="5"/>
      <c r="F44" s="51" t="s">
        <v>48</v>
      </c>
      <c r="G44" s="52">
        <f>COUNTIFS(PROJECTS[Estado],F44)</f>
        <v>1</v>
      </c>
      <c r="H44" s="5"/>
      <c r="I44" s="5"/>
      <c r="J44" s="5"/>
      <c r="M44" s="5"/>
      <c r="N44" s="73" t="s">
        <v>86</v>
      </c>
      <c r="O44" s="52">
        <f>COUNTIFS(PROJECTS[Objetivo estratégico],N44)</f>
        <v>2</v>
      </c>
    </row>
    <row r="45" spans="2:20" ht="25.15" customHeight="1">
      <c r="B45" s="5"/>
      <c r="C45" s="5"/>
      <c r="F45" s="51" t="s">
        <v>41</v>
      </c>
      <c r="G45" s="52">
        <f>COUNTIFS(PROJECTS[Estado],F45)</f>
        <v>1</v>
      </c>
      <c r="H45" s="5"/>
      <c r="I45" s="5"/>
      <c r="J45" s="1"/>
      <c r="M45" s="1"/>
      <c r="N45" s="73" t="s">
        <v>87</v>
      </c>
      <c r="O45" s="52">
        <f>COUNTIFS(PROJECTS[Objetivo estratégico],N45)</f>
        <v>2</v>
      </c>
    </row>
    <row r="46" spans="2:20" ht="25.15" customHeight="1">
      <c r="B46" s="2"/>
      <c r="C46" s="2"/>
      <c r="F46" s="51" t="s">
        <v>46</v>
      </c>
      <c r="G46" s="52">
        <f>COUNTIFS(PROJECTS[Estado],F46)</f>
        <v>2</v>
      </c>
      <c r="H46" s="2"/>
      <c r="I46" s="2"/>
      <c r="N46" s="70" t="s">
        <v>88</v>
      </c>
      <c r="O46" s="52">
        <f>COUNTIFS(PROJECTS[Objetivo estratégico],N46)</f>
        <v>1</v>
      </c>
    </row>
    <row r="47" spans="2:20" ht="25.15" customHeight="1">
      <c r="B47" s="2"/>
      <c r="C47" s="2"/>
      <c r="F47" s="6" t="s">
        <v>49</v>
      </c>
      <c r="G47" s="52">
        <f>COUNTIFS(PROJECTS[Estado],F47)</f>
        <v>0</v>
      </c>
      <c r="H47" s="2"/>
      <c r="I47" s="2"/>
      <c r="N47" s="70" t="s">
        <v>89</v>
      </c>
      <c r="O47" s="52">
        <f>COUNTIFS(PROJECTS[Objetivo estratégico],N47)</f>
        <v>1</v>
      </c>
    </row>
    <row r="48" spans="2:20" ht="25.15" customHeight="1">
      <c r="B48" s="2"/>
      <c r="C48" s="2"/>
      <c r="F48" s="2"/>
      <c r="G48" s="2"/>
      <c r="H48" s="2"/>
      <c r="I48" s="2"/>
      <c r="N48" s="70" t="s">
        <v>90</v>
      </c>
      <c r="O48" s="52">
        <f>COUNTIFS(PROJECTS[Objetivo estratégico],N48)</f>
        <v>3</v>
      </c>
    </row>
    <row r="49" spans="14:15" ht="25.15" customHeight="1">
      <c r="N49" s="70" t="s">
        <v>49</v>
      </c>
      <c r="O49" s="52">
        <f>COUNTIFS(PROJECTS[Objetivo estratégico],N49)</f>
        <v>0</v>
      </c>
    </row>
    <row r="50" spans="14:15" ht="25.15" customHeight="1">
      <c r="N50" s="70" t="s">
        <v>91</v>
      </c>
      <c r="O50" s="52">
        <f>COUNTIFS(PROJECTS[Objetivo estratégico],N50)</f>
        <v>0</v>
      </c>
    </row>
    <row r="51" spans="14:15" ht="25.15" customHeight="1">
      <c r="N51" s="70" t="s">
        <v>92</v>
      </c>
      <c r="O51" s="52">
        <f>COUNTIFS(PROJECTS[Objetivo estratégico],N51)</f>
        <v>0</v>
      </c>
    </row>
    <row r="52" spans="14:15" ht="25.15" customHeight="1">
      <c r="N52" s="70" t="s">
        <v>93</v>
      </c>
      <c r="O52" s="52">
        <f>COUNTIFS(PROJECTS[Objetivo estratégico],N52)</f>
        <v>0</v>
      </c>
    </row>
    <row r="53" spans="14:15" ht="25.15" customHeight="1">
      <c r="N53" s="70" t="s">
        <v>94</v>
      </c>
      <c r="O53" s="52">
        <f>COUNTIFS(PROJECTS[Objetivo estratégico],N53)</f>
        <v>0</v>
      </c>
    </row>
    <row r="54" spans="14:15" ht="25.15" customHeight="1">
      <c r="N54" s="70" t="s">
        <v>95</v>
      </c>
      <c r="O54" s="52">
        <f>COUNTIFS(PROJECTS[Objetivo estratégico],N54)</f>
        <v>0</v>
      </c>
    </row>
    <row r="55" spans="14:15" ht="25.15" customHeight="1">
      <c r="N55" s="70" t="s">
        <v>96</v>
      </c>
      <c r="O55" s="52">
        <f>COUNTIFS(PROJECTS[Objetivo estratégico],N55)</f>
        <v>0</v>
      </c>
    </row>
  </sheetData>
  <mergeCells count="18">
    <mergeCell ref="B11:C11"/>
    <mergeCell ref="B12:C12"/>
    <mergeCell ref="B13:C13"/>
    <mergeCell ref="D11:E11"/>
    <mergeCell ref="D12:E12"/>
    <mergeCell ref="D13:E13"/>
    <mergeCell ref="B8:D8"/>
    <mergeCell ref="E8:F8"/>
    <mergeCell ref="H8:I8"/>
    <mergeCell ref="J8:K8"/>
    <mergeCell ref="I4:K4"/>
    <mergeCell ref="I5:K5"/>
    <mergeCell ref="B4:F4"/>
    <mergeCell ref="B5:F5"/>
    <mergeCell ref="B7:D7"/>
    <mergeCell ref="E7:F7"/>
    <mergeCell ref="H7:I7"/>
    <mergeCell ref="J7:K7"/>
  </mergeCells>
  <phoneticPr fontId="8" type="noConversion"/>
  <conditionalFormatting sqref="B20:B33">
    <cfRule type="containsText" dxfId="31" priority="51" operator="containsText" text="4">
      <formula>NOT(ISERROR(SEARCH("4",B20)))</formula>
    </cfRule>
    <cfRule type="containsText" dxfId="30" priority="50" operator="containsText" text="3">
      <formula>NOT(ISERROR(SEARCH("3",B20)))</formula>
    </cfRule>
    <cfRule type="containsText" dxfId="29" priority="49" operator="containsText" text="2">
      <formula>NOT(ISERROR(SEARCH("2",B20)))</formula>
    </cfRule>
    <cfRule type="containsText" dxfId="28" priority="48" operator="containsText" text="1">
      <formula>NOT(ISERROR(SEARCH("1",B20)))</formula>
    </cfRule>
    <cfRule type="containsText" dxfId="27" priority="47" operator="containsText" text="5">
      <formula>NOT(ISERROR(SEARCH("5",B20)))</formula>
    </cfRule>
  </conditionalFormatting>
  <conditionalFormatting sqref="C20:C33 D39:D42">
    <cfRule type="containsText" dxfId="26" priority="85" operator="containsText" text="Extrema">
      <formula>NOT(ISERROR(SEARCH("Extrema",C20)))</formula>
    </cfRule>
    <cfRule type="containsText" dxfId="25" priority="84" stopIfTrue="1" operator="containsText" text="Alta">
      <formula>NOT(ISERROR(SEARCH("Alta",C20)))</formula>
    </cfRule>
    <cfRule type="containsText" dxfId="24" priority="83" stopIfTrue="1" operator="containsText" text="Media">
      <formula>NOT(ISERROR(SEARCH("Media",C20)))</formula>
    </cfRule>
    <cfRule type="containsText" dxfId="23" priority="82" operator="containsText" text="Baja">
      <formula>NOT(ISERROR(SEARCH("Baja",C20)))</formula>
    </cfRule>
  </conditionalFormatting>
  <conditionalFormatting sqref="F20:F33 F39:F47">
    <cfRule type="containsText" dxfId="22" priority="43" stopIfTrue="1" operator="containsText" text="Otro">
      <formula>NOT(ISERROR(SEARCH("Otro",F20)))</formula>
    </cfRule>
    <cfRule type="containsText" dxfId="21" priority="89" operator="containsText" text="Solicitado">
      <formula>NOT(ISERROR(SEARCH("Solicitado",F20)))</formula>
    </cfRule>
    <cfRule type="containsText" dxfId="20" priority="46" stopIfTrue="1" operator="containsText" text="En espera">
      <formula>NOT(ISERROR(SEARCH("En espera",F20)))</formula>
    </cfRule>
    <cfRule type="containsText" dxfId="19" priority="45" stopIfTrue="1" operator="containsText" text="Completado">
      <formula>NOT(ISERROR(SEARCH("Completado",F20)))</formula>
    </cfRule>
    <cfRule type="containsText" dxfId="18" priority="44" stopIfTrue="1" operator="containsText" text="Monitor">
      <formula>NOT(ISERROR(SEARCH("Monitor",F20)))</formula>
    </cfRule>
    <cfRule type="containsText" dxfId="17" priority="39" operator="containsText" text="En progreso">
      <formula>NOT(ISERROR(SEARCH("En progreso",F20)))</formula>
    </cfRule>
    <cfRule type="containsText" dxfId="16" priority="40" operator="containsText" text="Propuesto">
      <formula>NOT(ISERROR(SEARCH("Propuesto",F20)))</formula>
    </cfRule>
    <cfRule type="containsText" dxfId="15" priority="90" stopIfTrue="1" operator="containsText" text="Aprobado">
      <formula>NOT(ISERROR(SEARCH("Aprobado",F20)))</formula>
    </cfRule>
    <cfRule type="containsText" dxfId="14" priority="91" operator="containsText" text="Planificación">
      <formula>NOT(ISERROR(SEARCH("Planificación",F20)))</formula>
    </cfRule>
  </conditionalFormatting>
  <conditionalFormatting sqref="N20:N33">
    <cfRule type="dataBar" priority="94">
      <dataBar>
        <cfvo type="percent" val="0"/>
        <cfvo type="percent" val="100"/>
        <color theme="6" tint="0.59999389629810485"/>
      </dataBar>
      <extLst>
        <ext xmlns:x14="http://schemas.microsoft.com/office/spreadsheetml/2009/9/main" uri="{B025F937-C7B1-47D3-B67F-A62EFF666E3E}">
          <x14:id>{E0306729-0783-D244-B897-D32525FB47DD}</x14:id>
        </ext>
      </extLst>
    </cfRule>
  </conditionalFormatting>
  <conditionalFormatting sqref="N39:N43">
    <cfRule type="containsText" dxfId="13" priority="5" operator="containsText" text="Likely">
      <formula>NOT(ISERROR(SEARCH("Likely",N39)))</formula>
    </cfRule>
    <cfRule type="containsText" dxfId="12" priority="4" operator="containsText" text="Highly Likely">
      <formula>NOT(ISERROR(SEARCH("Highly Likely",N39)))</formula>
    </cfRule>
    <cfRule type="containsText" dxfId="11" priority="3" stopIfTrue="1" operator="containsText" text="Possible">
      <formula>NOT(ISERROR(SEARCH("Possible",N39)))</formula>
    </cfRule>
    <cfRule type="containsText" dxfId="10" priority="2" stopIfTrue="1" operator="containsText" text="Unlikely">
      <formula>NOT(ISERROR(SEARCH("Unlikely",N39)))</formula>
    </cfRule>
    <cfRule type="containsText" dxfId="9" priority="1" operator="containsText" text="Highly Unlikely">
      <formula>NOT(ISERROR(SEARCH("Highly Unlikely",N39)))</formula>
    </cfRule>
  </conditionalFormatting>
  <conditionalFormatting sqref="O20:O33 H39:H43">
    <cfRule type="containsText" dxfId="8" priority="24" operator="containsText" text="Probable">
      <formula>NOT(ISERROR(SEARCH("Probable",H20)))</formula>
    </cfRule>
    <cfRule type="containsText" dxfId="7" priority="23" operator="containsText" text="Muy probable">
      <formula>NOT(ISERROR(SEARCH("Muy probable",H20)))</formula>
    </cfRule>
    <cfRule type="containsText" dxfId="6" priority="21" stopIfTrue="1" operator="containsText" text="Posible">
      <formula>NOT(ISERROR(SEARCH("Posible",H20)))</formula>
    </cfRule>
    <cfRule type="containsText" dxfId="5" priority="20" stopIfTrue="1" operator="containsText" text="Improbable">
      <formula>NOT(ISERROR(SEARCH("Improbable",H20)))</formula>
    </cfRule>
    <cfRule type="containsText" dxfId="4" priority="19" operator="containsText" text="Muy improbable">
      <formula>NOT(ISERROR(SEARCH("Muy improbable",H20)))</formula>
    </cfRule>
  </conditionalFormatting>
  <conditionalFormatting sqref="O20:O33">
    <cfRule type="containsText" dxfId="3" priority="27" stopIfTrue="1" operator="containsText" text="Media">
      <formula>NOT(ISERROR(SEARCH("Media",O20)))</formula>
    </cfRule>
    <cfRule type="containsText" dxfId="2" priority="26" operator="containsText" text="Baja">
      <formula>NOT(ISERROR(SEARCH("Baja",O20)))</formula>
    </cfRule>
    <cfRule type="containsText" dxfId="1" priority="29" operator="containsText" text="Extrema">
      <formula>NOT(ISERROR(SEARCH("Extrema",O20)))</formula>
    </cfRule>
    <cfRule type="containsText" dxfId="0" priority="28" stopIfTrue="1" operator="containsText" text="Alta">
      <formula>NOT(ISERROR(SEARCH("Alta",O20)))</formula>
    </cfRule>
  </conditionalFormatting>
  <dataValidations count="5">
    <dataValidation type="list" allowBlank="1" showInputMessage="1" showErrorMessage="1" sqref="B20:B33" xr:uid="{00000000-0002-0000-0000-000001000000}">
      <formula1>$B$39:$B$43</formula1>
    </dataValidation>
    <dataValidation type="list" allowBlank="1" showInputMessage="1" showErrorMessage="1" sqref="F20:F33" xr:uid="{00000000-0002-0000-0000-000002000000}">
      <formula1>$F$39:$F$47</formula1>
    </dataValidation>
    <dataValidation type="list" allowBlank="1" showInputMessage="1" showErrorMessage="1" sqref="C20:C33" xr:uid="{00000000-0002-0000-0000-000000000000}">
      <formula1>$D$39:$D$42</formula1>
    </dataValidation>
    <dataValidation type="list" allowBlank="1" showInputMessage="1" showErrorMessage="1" sqref="O20:O33" xr:uid="{F949D0D2-32D3-BF41-8364-63D0B3B1584A}">
      <formula1>$H$39:$H$43</formula1>
    </dataValidation>
    <dataValidation type="list" allowBlank="1" showInputMessage="1" showErrorMessage="1" sqref="Q20:Q33" xr:uid="{054EF34E-7340-304D-93E6-AFA747292B3F}">
      <formula1>$N$39:$N$49</formula1>
    </dataValidation>
  </dataValidations>
  <pageMargins left="0.25" right="0.25" top="0.75" bottom="0.75" header="0.3" footer="0.3"/>
  <pageSetup scale="38" orientation="landscape" verticalDpi="1200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0306729-0783-D244-B897-D32525FB47DD}">
            <x14:dataBar minLength="0" maxLength="100" gradient="0" direction="leftToRight" axisPosition="none">
              <x14:cfvo type="percent">
                <xm:f>0</xm:f>
              </x14:cfvo>
              <x14:cfvo type="percent">
                <xm:f>100</xm:f>
              </x14:cfvo>
              <x14:negativeFillColor rgb="FFFFC000"/>
            </x14:dataBar>
          </x14:cfRule>
          <xm:sqref>N20:N33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189EC-0480-A840-84A8-C092A640C9CB}">
  <sheetPr>
    <tabColor theme="1" tint="0.34998626667073579"/>
  </sheetPr>
  <dimension ref="B1:B2"/>
  <sheetViews>
    <sheetView showGridLines="0" workbookViewId="0"/>
  </sheetViews>
  <sheetFormatPr defaultColWidth="10.7265625" defaultRowHeight="14.5"/>
  <cols>
    <col min="1" max="1" width="3.26953125" style="11" customWidth="1"/>
    <col min="2" max="2" width="88.26953125" style="11" customWidth="1"/>
    <col min="3" max="16384" width="10.7265625" style="11"/>
  </cols>
  <sheetData>
    <row r="1" spans="2:2" ht="19.899999999999999" customHeight="1"/>
    <row r="2" spans="2:2" ht="120" customHeight="1">
      <c r="B2" s="12" t="s">
        <v>108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EJEMPLO Panel de construcción</vt:lpstr>
      <vt:lpstr>EN BLANCO Panel de construcció</vt:lpstr>
      <vt:lpstr>- Descargo de responsabilidad -</vt:lpstr>
      <vt:lpstr>'EJEMPLO Panel de construcción'!Print_Area</vt:lpstr>
      <vt:lpstr>'EN BLANCO Panel de construcció'!Print_Area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Daniela Galleguillos</cp:lastModifiedBy>
  <cp:lastPrinted>2025-02-15T16:34:20Z</cp:lastPrinted>
  <dcterms:created xsi:type="dcterms:W3CDTF">2015-10-19T17:42:33Z</dcterms:created>
  <dcterms:modified xsi:type="dcterms:W3CDTF">2025-07-17T17:06:50Z</dcterms:modified>
</cp:coreProperties>
</file>